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9"/>
  <workbookPr defaultThemeVersion="166925"/>
  <mc:AlternateContent xmlns:mc="http://schemas.openxmlformats.org/markup-compatibility/2006">
    <mc:Choice Requires="x15">
      <x15ac:absPath xmlns:x15ac="http://schemas.microsoft.com/office/spreadsheetml/2010/11/ac" url="C:\Users\MairFloyd-Bosley\Culmer Raphael Dropbox\Culmer Raphael Team Folder\Culmer Raphael - Whole Team\Politics and Policy + Events - UK\Biomass and BECCS\Public Affairs Work\Policy\SIG report\"/>
    </mc:Choice>
  </mc:AlternateContent>
  <xr:revisionPtr revIDLastSave="0" documentId="8_{E651B6FB-03B6-409D-9D4F-2C2B603E7E42}" xr6:coauthVersionLast="47" xr6:coauthVersionMax="47" xr10:uidLastSave="{00000000-0000-0000-0000-000000000000}"/>
  <workbookProtection workbookAlgorithmName="SHA-512" workbookHashValue="njL4iBWkeAYmOQhi/uantV2M34Ax9pZwnit5XhoMqjIw+tpyqqYUDIpnHAMjZH/r2XKFT/a8OiiJKl1p/m4JVw==" workbookSaltValue="eoWDAqwLC1++QlzjF1YUhw==" workbookSpinCount="100000" lockStructure="1"/>
  <bookViews>
    <workbookView xWindow="-108" yWindow="-108" windowWidth="23256" windowHeight="12456" firstSheet="1" activeTab="1" xr2:uid="{4A6A039A-F98C-43EE-98E7-36F2A9138555}"/>
  </bookViews>
  <sheets>
    <sheet name="Data" sheetId="1" state="hidden" r:id="rId1"/>
    <sheet name="Assumptions" sheetId="2" r:id="rId2"/>
    <sheet name="Option 1 - Incr. bioenergy prod" sheetId="3" r:id="rId3"/>
    <sheet name="Option 2 - Grid elec" sheetId="5" r:id="rId4"/>
    <sheet name="Sheet1" sheetId="4" state="hidden" r:id="rId5"/>
  </sheets>
  <definedNames>
    <definedName name="_xlnm._FilterDatabase" localSheetId="0" hidden="1">Data!$A$2:$AS$2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59" i="1"/>
  <c r="B150" i="1"/>
  <c r="C150" i="1"/>
  <c r="D150" i="1"/>
  <c r="B151" i="1"/>
  <c r="C151" i="1"/>
  <c r="D151" i="1"/>
  <c r="B152" i="1"/>
  <c r="C152" i="1"/>
  <c r="D152" i="1"/>
  <c r="A152" i="1"/>
  <c r="A151" i="1"/>
  <c r="A150" i="1"/>
  <c r="E55" i="1"/>
  <c r="E89" i="1" l="1"/>
  <c r="E104" i="1"/>
  <c r="E43" i="1" l="1"/>
  <c r="D13" i="2"/>
  <c r="D14" i="2" s="1"/>
  <c r="G4" i="4"/>
  <c r="H4" i="4"/>
  <c r="I4" i="4"/>
  <c r="J4" i="4"/>
  <c r="K4" i="4"/>
  <c r="L4" i="4"/>
  <c r="F4" i="4"/>
  <c r="R107" i="1" l="1"/>
  <c r="AD107" i="1"/>
  <c r="AP107" i="1"/>
  <c r="Q107" i="1"/>
  <c r="S107" i="1"/>
  <c r="AE107" i="1"/>
  <c r="AQ107" i="1"/>
  <c r="W107" i="1"/>
  <c r="I107" i="1"/>
  <c r="X107" i="1"/>
  <c r="AJ107" i="1"/>
  <c r="M107" i="1"/>
  <c r="O107" i="1"/>
  <c r="P107" i="1"/>
  <c r="AC107" i="1"/>
  <c r="T107" i="1"/>
  <c r="AF107" i="1"/>
  <c r="AR107" i="1"/>
  <c r="AH107" i="1"/>
  <c r="K107" i="1"/>
  <c r="L107" i="1"/>
  <c r="J107" i="1"/>
  <c r="AK107" i="1"/>
  <c r="Z107" i="1"/>
  <c r="AA107" i="1"/>
  <c r="AM107" i="1"/>
  <c r="AB107" i="1"/>
  <c r="U107" i="1"/>
  <c r="AG107" i="1"/>
  <c r="G107" i="1"/>
  <c r="E107" i="1"/>
  <c r="V107" i="1"/>
  <c r="H107" i="1"/>
  <c r="AI107" i="1"/>
  <c r="Y107" i="1"/>
  <c r="F107" i="1"/>
  <c r="N107" i="1"/>
  <c r="AL107" i="1"/>
  <c r="AN107" i="1"/>
  <c r="AO107" i="1"/>
  <c r="G100" i="1"/>
  <c r="V100" i="1"/>
  <c r="AF100" i="1"/>
  <c r="AM100" i="1"/>
  <c r="AB100" i="1"/>
  <c r="AI100" i="1"/>
  <c r="R100" i="1"/>
  <c r="AD100" i="1"/>
  <c r="F100" i="1"/>
  <c r="T100" i="1"/>
  <c r="Y100" i="1"/>
  <c r="Q100" i="1"/>
  <c r="Z100" i="1"/>
  <c r="U100" i="1"/>
  <c r="AL100" i="1"/>
  <c r="AH100" i="1"/>
  <c r="X100" i="1"/>
  <c r="AE100" i="1"/>
  <c r="AG152" i="1" s="1"/>
  <c r="AA100" i="1"/>
  <c r="H100" i="1"/>
  <c r="AK100" i="1"/>
  <c r="AC100" i="1"/>
  <c r="AN100" i="1"/>
  <c r="AJ100" i="1"/>
  <c r="N100" i="1"/>
  <c r="AO100" i="1"/>
  <c r="P100" i="1"/>
  <c r="W100" i="1"/>
  <c r="AG100" i="1"/>
  <c r="L100" i="1"/>
  <c r="S100" i="1"/>
  <c r="O100" i="1"/>
  <c r="AP100" i="1"/>
  <c r="AR100" i="1"/>
  <c r="M100" i="1"/>
  <c r="E100" i="1"/>
  <c r="I100" i="1"/>
  <c r="J100" i="1"/>
  <c r="AQ100" i="1"/>
  <c r="K100" i="1"/>
  <c r="AK152" i="1" l="1"/>
  <c r="AO152" i="1"/>
  <c r="Q152" i="1"/>
  <c r="J152" i="1"/>
  <c r="AF152" i="1"/>
  <c r="U152" i="1"/>
  <c r="AC152" i="1"/>
  <c r="T152" i="1"/>
  <c r="Z152" i="1"/>
  <c r="AN152" i="1"/>
  <c r="X152" i="1"/>
  <c r="AI152" i="1"/>
  <c r="Y152" i="1"/>
  <c r="R152" i="1"/>
  <c r="AH152" i="1"/>
  <c r="AQ152" i="1"/>
  <c r="K152" i="1"/>
  <c r="P152" i="1"/>
  <c r="AB152" i="1"/>
  <c r="I152" i="1"/>
  <c r="L152" i="1"/>
  <c r="W152" i="1"/>
  <c r="G152" i="1"/>
  <c r="E152" i="1"/>
  <c r="F152" i="1"/>
  <c r="AL152" i="1"/>
  <c r="S152" i="1"/>
  <c r="AJ152" i="1"/>
  <c r="O152" i="1"/>
  <c r="AP152" i="1"/>
  <c r="AA152" i="1"/>
  <c r="AE152" i="1"/>
  <c r="V152" i="1"/>
  <c r="N152" i="1"/>
  <c r="AD152" i="1"/>
  <c r="M152" i="1"/>
  <c r="AR152" i="1"/>
  <c r="AM152" i="1"/>
  <c r="H152" i="1"/>
  <c r="E90" i="1"/>
  <c r="E91" i="1"/>
  <c r="E92" i="1"/>
  <c r="E74" i="1"/>
  <c r="E75" i="1"/>
  <c r="E76" i="1"/>
  <c r="E70" i="1"/>
  <c r="E71" i="1"/>
  <c r="E72" i="1"/>
  <c r="E64" i="1"/>
  <c r="E65" i="1"/>
  <c r="E66" i="1"/>
  <c r="E60" i="1"/>
  <c r="E61" i="1"/>
  <c r="E62" i="1"/>
  <c r="E16" i="1"/>
  <c r="E20" i="1" s="1"/>
  <c r="E17" i="1"/>
  <c r="E21" i="1" s="1"/>
  <c r="E18" i="1"/>
  <c r="E22" i="1" s="1"/>
  <c r="F58" i="1"/>
  <c r="F57" i="1"/>
  <c r="F56" i="1"/>
  <c r="F90" i="1" s="1"/>
  <c r="F17" i="1" l="1"/>
  <c r="F91" i="1"/>
  <c r="F18" i="1"/>
  <c r="F92" i="1"/>
  <c r="E82" i="1"/>
  <c r="E78" i="1"/>
  <c r="E86" i="1" s="1"/>
  <c r="E83" i="1"/>
  <c r="E80" i="1"/>
  <c r="E79" i="1"/>
  <c r="G56" i="1"/>
  <c r="F16" i="1"/>
  <c r="F12" i="4"/>
  <c r="G58" i="1"/>
  <c r="G92" i="1" s="1"/>
  <c r="F60" i="1"/>
  <c r="F70" i="1"/>
  <c r="F74" i="1"/>
  <c r="F64" i="1"/>
  <c r="E63" i="1"/>
  <c r="E69" i="1"/>
  <c r="F55" i="1"/>
  <c r="F89" i="1" s="1"/>
  <c r="F62" i="1"/>
  <c r="F66" i="1"/>
  <c r="F72" i="1"/>
  <c r="F76" i="1"/>
  <c r="F61" i="1"/>
  <c r="F65" i="1"/>
  <c r="F71" i="1"/>
  <c r="F75" i="1"/>
  <c r="G57" i="1"/>
  <c r="G91" i="1" s="1"/>
  <c r="E84" i="1"/>
  <c r="E73" i="1"/>
  <c r="G70" i="1" l="1"/>
  <c r="G90" i="1"/>
  <c r="E77" i="1"/>
  <c r="E87" i="1"/>
  <c r="E98" i="1"/>
  <c r="E108" i="1"/>
  <c r="E97" i="1"/>
  <c r="F79" i="1"/>
  <c r="F80" i="1"/>
  <c r="E88" i="1"/>
  <c r="G55" i="1"/>
  <c r="G60" i="1"/>
  <c r="G64" i="1"/>
  <c r="E19" i="1"/>
  <c r="G16" i="1"/>
  <c r="G74" i="1"/>
  <c r="H56" i="1"/>
  <c r="G12" i="4"/>
  <c r="H58" i="1"/>
  <c r="H92" i="1" s="1"/>
  <c r="G62" i="1"/>
  <c r="G66" i="1"/>
  <c r="G72" i="1"/>
  <c r="G76" i="1"/>
  <c r="G18" i="1"/>
  <c r="F59" i="1"/>
  <c r="F63" i="1"/>
  <c r="F69" i="1"/>
  <c r="F73" i="1"/>
  <c r="F15" i="1"/>
  <c r="F83" i="1"/>
  <c r="F84" i="1"/>
  <c r="F82" i="1"/>
  <c r="G65" i="1"/>
  <c r="G71" i="1"/>
  <c r="G75" i="1"/>
  <c r="G61" i="1"/>
  <c r="H57" i="1"/>
  <c r="H91" i="1" s="1"/>
  <c r="G17" i="1"/>
  <c r="E81" i="1"/>
  <c r="E85" i="1" s="1"/>
  <c r="F78" i="1"/>
  <c r="H74" i="1"/>
  <c r="F68" i="1" l="1"/>
  <c r="G82" i="1"/>
  <c r="E149" i="1"/>
  <c r="F67" i="1"/>
  <c r="F5" i="4"/>
  <c r="G59" i="1"/>
  <c r="G97" i="1" s="1"/>
  <c r="G89" i="1"/>
  <c r="H60" i="1"/>
  <c r="H90" i="1"/>
  <c r="E109" i="1"/>
  <c r="F98" i="1"/>
  <c r="F108" i="1"/>
  <c r="F109" i="1" s="1"/>
  <c r="I56" i="1"/>
  <c r="I90" i="1" s="1"/>
  <c r="F97" i="1"/>
  <c r="H70" i="1"/>
  <c r="H82" i="1" s="1"/>
  <c r="G78" i="1"/>
  <c r="G86" i="1" s="1"/>
  <c r="H64" i="1"/>
  <c r="H16" i="1"/>
  <c r="G69" i="1"/>
  <c r="G15" i="1"/>
  <c r="H12" i="4"/>
  <c r="H55" i="1"/>
  <c r="G63" i="1"/>
  <c r="F86" i="1"/>
  <c r="G79" i="1"/>
  <c r="F88" i="1"/>
  <c r="G73" i="1"/>
  <c r="F87" i="1"/>
  <c r="G80" i="1"/>
  <c r="F81" i="1"/>
  <c r="I74" i="1"/>
  <c r="I57" i="1"/>
  <c r="I91" i="1" s="1"/>
  <c r="H61" i="1"/>
  <c r="H65" i="1"/>
  <c r="H71" i="1"/>
  <c r="H75" i="1"/>
  <c r="H17" i="1"/>
  <c r="I58" i="1"/>
  <c r="I92" i="1" s="1"/>
  <c r="H62" i="1"/>
  <c r="H72" i="1"/>
  <c r="H76" i="1"/>
  <c r="H66" i="1"/>
  <c r="H18" i="1"/>
  <c r="F77" i="1"/>
  <c r="G84" i="1"/>
  <c r="G83" i="1"/>
  <c r="G67" i="1" l="1"/>
  <c r="E148" i="1"/>
  <c r="E147" i="1"/>
  <c r="G108" i="1"/>
  <c r="G109" i="1" s="1"/>
  <c r="G68" i="1"/>
  <c r="E146" i="1"/>
  <c r="E150" i="1"/>
  <c r="G5" i="4"/>
  <c r="H5" i="4"/>
  <c r="J56" i="1"/>
  <c r="J90" i="1" s="1"/>
  <c r="I70" i="1"/>
  <c r="G81" i="1"/>
  <c r="I64" i="1"/>
  <c r="H78" i="1"/>
  <c r="H86" i="1" s="1"/>
  <c r="H59" i="1"/>
  <c r="F148" i="1" s="1"/>
  <c r="H89" i="1"/>
  <c r="I16" i="1"/>
  <c r="I60" i="1"/>
  <c r="G77" i="1"/>
  <c r="G88" i="1"/>
  <c r="H97" i="1"/>
  <c r="G98" i="1"/>
  <c r="G87" i="1"/>
  <c r="H80" i="1"/>
  <c r="H69" i="1"/>
  <c r="H84" i="1"/>
  <c r="H79" i="1"/>
  <c r="H73" i="1"/>
  <c r="I12" i="4"/>
  <c r="H15" i="1"/>
  <c r="H63" i="1"/>
  <c r="J16" i="1"/>
  <c r="F85" i="1"/>
  <c r="J57" i="1"/>
  <c r="J91" i="1" s="1"/>
  <c r="I61" i="1"/>
  <c r="I65" i="1"/>
  <c r="I71" i="1"/>
  <c r="I17" i="1"/>
  <c r="I75" i="1"/>
  <c r="I82" i="1"/>
  <c r="J58" i="1"/>
  <c r="J92" i="1" s="1"/>
  <c r="I62" i="1"/>
  <c r="I66" i="1"/>
  <c r="I72" i="1"/>
  <c r="I76" i="1"/>
  <c r="I18" i="1"/>
  <c r="H83" i="1"/>
  <c r="I55" i="1"/>
  <c r="I89" i="1" s="1"/>
  <c r="H87" i="1" l="1"/>
  <c r="J64" i="1"/>
  <c r="K56" i="1"/>
  <c r="K90" i="1" s="1"/>
  <c r="F150" i="1"/>
  <c r="E151" i="1"/>
  <c r="J74" i="1"/>
  <c r="J70" i="1"/>
  <c r="H108" i="1"/>
  <c r="H109" i="1" s="1"/>
  <c r="H68" i="1"/>
  <c r="F149" i="1"/>
  <c r="J60" i="1"/>
  <c r="J78" i="1" s="1"/>
  <c r="H67" i="1"/>
  <c r="I5" i="4"/>
  <c r="I78" i="1"/>
  <c r="I86" i="1" s="1"/>
  <c r="G85" i="1"/>
  <c r="H81" i="1"/>
  <c r="H88" i="1"/>
  <c r="H98" i="1"/>
  <c r="H77" i="1"/>
  <c r="I83" i="1"/>
  <c r="I80" i="1"/>
  <c r="I79" i="1"/>
  <c r="K58" i="1"/>
  <c r="K92" i="1" s="1"/>
  <c r="J62" i="1"/>
  <c r="J66" i="1"/>
  <c r="J72" i="1"/>
  <c r="J76" i="1"/>
  <c r="J18" i="1"/>
  <c r="K57" i="1"/>
  <c r="K91" i="1" s="1"/>
  <c r="J61" i="1"/>
  <c r="J65" i="1"/>
  <c r="J71" i="1"/>
  <c r="J75" i="1"/>
  <c r="J17" i="1"/>
  <c r="I84" i="1"/>
  <c r="L56" i="1"/>
  <c r="L90" i="1" s="1"/>
  <c r="K60" i="1"/>
  <c r="K64" i="1"/>
  <c r="K70" i="1"/>
  <c r="K74" i="1"/>
  <c r="K16" i="1"/>
  <c r="J12" i="4"/>
  <c r="I73" i="1"/>
  <c r="I63" i="1"/>
  <c r="I69" i="1"/>
  <c r="I59" i="1"/>
  <c r="G148" i="1" s="1"/>
  <c r="I15" i="1"/>
  <c r="J55" i="1"/>
  <c r="J89" i="1" s="1"/>
  <c r="J82" i="1"/>
  <c r="J86" i="1" l="1"/>
  <c r="I68" i="1"/>
  <c r="F147" i="1"/>
  <c r="F146" i="1"/>
  <c r="F151" i="1"/>
  <c r="I67" i="1"/>
  <c r="H85" i="1"/>
  <c r="G149" i="1"/>
  <c r="I98" i="1"/>
  <c r="I108" i="1"/>
  <c r="I97" i="1"/>
  <c r="I87" i="1"/>
  <c r="K55" i="1"/>
  <c r="K15" i="1" s="1"/>
  <c r="J84" i="1"/>
  <c r="I88" i="1"/>
  <c r="K73" i="1"/>
  <c r="M56" i="1"/>
  <c r="M90" i="1" s="1"/>
  <c r="L60" i="1"/>
  <c r="L64" i="1"/>
  <c r="L74" i="1"/>
  <c r="L16" i="1"/>
  <c r="L70" i="1"/>
  <c r="J83" i="1"/>
  <c r="J80" i="1"/>
  <c r="I77" i="1"/>
  <c r="L57" i="1"/>
  <c r="L91" i="1" s="1"/>
  <c r="K71" i="1"/>
  <c r="K75" i="1"/>
  <c r="K65" i="1"/>
  <c r="K61" i="1"/>
  <c r="K17" i="1"/>
  <c r="I81" i="1"/>
  <c r="K82" i="1"/>
  <c r="K12" i="4"/>
  <c r="J59" i="1"/>
  <c r="H148" i="1" s="1"/>
  <c r="E156" i="1" s="1"/>
  <c r="J63" i="1"/>
  <c r="J69" i="1"/>
  <c r="J73" i="1"/>
  <c r="J15" i="1"/>
  <c r="K78" i="1"/>
  <c r="J79" i="1"/>
  <c r="L58" i="1"/>
  <c r="L92" i="1" s="1"/>
  <c r="K62" i="1"/>
  <c r="K66" i="1"/>
  <c r="K72" i="1"/>
  <c r="K76" i="1"/>
  <c r="K18" i="1"/>
  <c r="G151" i="1" l="1"/>
  <c r="K69" i="1"/>
  <c r="G147" i="1"/>
  <c r="J87" i="1"/>
  <c r="J67" i="1"/>
  <c r="H146" i="1" s="1"/>
  <c r="G150" i="1"/>
  <c r="I148" i="1"/>
  <c r="G146" i="1"/>
  <c r="J108" i="1"/>
  <c r="J109" i="1" s="1"/>
  <c r="J68" i="1"/>
  <c r="H147" i="1" s="1"/>
  <c r="L12" i="4"/>
  <c r="H149" i="1"/>
  <c r="J5" i="4"/>
  <c r="K59" i="1"/>
  <c r="K89" i="1"/>
  <c r="I109" i="1"/>
  <c r="K63" i="1"/>
  <c r="J97" i="1"/>
  <c r="H150" i="1" s="1"/>
  <c r="J98" i="1"/>
  <c r="J88" i="1"/>
  <c r="L78" i="1"/>
  <c r="L82" i="1"/>
  <c r="K84" i="1"/>
  <c r="K79" i="1"/>
  <c r="J81" i="1"/>
  <c r="K86" i="1"/>
  <c r="I85" i="1"/>
  <c r="N56" i="1"/>
  <c r="N90" i="1" s="1"/>
  <c r="M60" i="1"/>
  <c r="M64" i="1"/>
  <c r="M70" i="1"/>
  <c r="M74" i="1"/>
  <c r="M16" i="1"/>
  <c r="K80" i="1"/>
  <c r="J77" i="1"/>
  <c r="M57" i="1"/>
  <c r="M91" i="1" s="1"/>
  <c r="L61" i="1"/>
  <c r="L65" i="1"/>
  <c r="L71" i="1"/>
  <c r="L75" i="1"/>
  <c r="L17" i="1"/>
  <c r="L55" i="1"/>
  <c r="L89" i="1" s="1"/>
  <c r="K83" i="1"/>
  <c r="M58" i="1"/>
  <c r="M92" i="1" s="1"/>
  <c r="L66" i="1"/>
  <c r="L62" i="1"/>
  <c r="L72" i="1"/>
  <c r="L76" i="1"/>
  <c r="L18" i="1"/>
  <c r="K81" i="1" l="1"/>
  <c r="K97" i="1"/>
  <c r="K67" i="1"/>
  <c r="I150" i="1"/>
  <c r="H151" i="1"/>
  <c r="K108" i="1"/>
  <c r="K109" i="1" s="1"/>
  <c r="K68" i="1"/>
  <c r="I149" i="1"/>
  <c r="K5" i="4"/>
  <c r="J85" i="1"/>
  <c r="K77" i="1"/>
  <c r="K87" i="1"/>
  <c r="K98" i="1"/>
  <c r="I151" i="1" s="1"/>
  <c r="L86" i="1"/>
  <c r="K85" i="1"/>
  <c r="M55" i="1"/>
  <c r="M63" i="1" s="1"/>
  <c r="K88" i="1"/>
  <c r="M82" i="1"/>
  <c r="L79" i="1"/>
  <c r="L84" i="1"/>
  <c r="M61" i="1"/>
  <c r="M65" i="1"/>
  <c r="N57" i="1"/>
  <c r="M71" i="1"/>
  <c r="M75" i="1"/>
  <c r="M17" i="1"/>
  <c r="M78" i="1"/>
  <c r="M69" i="1"/>
  <c r="N58" i="1"/>
  <c r="N92" i="1" s="1"/>
  <c r="M62" i="1"/>
  <c r="M66" i="1"/>
  <c r="M72" i="1"/>
  <c r="M76" i="1"/>
  <c r="M18" i="1"/>
  <c r="L80" i="1"/>
  <c r="L59" i="1"/>
  <c r="L63" i="1"/>
  <c r="L73" i="1"/>
  <c r="L69" i="1"/>
  <c r="L15" i="1"/>
  <c r="L83" i="1"/>
  <c r="O56" i="1"/>
  <c r="O90" i="1" s="1"/>
  <c r="N64" i="1"/>
  <c r="N70" i="1"/>
  <c r="N74" i="1"/>
  <c r="N60" i="1"/>
  <c r="N16" i="1"/>
  <c r="K149" i="1" l="1"/>
  <c r="J149" i="1"/>
  <c r="I146" i="1"/>
  <c r="L108" i="1"/>
  <c r="L109" i="1" s="1"/>
  <c r="L68" i="1"/>
  <c r="L67" i="1"/>
  <c r="M108" i="1"/>
  <c r="M109" i="1" s="1"/>
  <c r="M68" i="1"/>
  <c r="J148" i="1"/>
  <c r="J150" i="1"/>
  <c r="I147" i="1"/>
  <c r="J147" i="1"/>
  <c r="L5" i="4"/>
  <c r="M73" i="1"/>
  <c r="M89" i="1"/>
  <c r="O57" i="1"/>
  <c r="O91" i="1" s="1"/>
  <c r="N91" i="1"/>
  <c r="M15" i="1"/>
  <c r="M59" i="1"/>
  <c r="K148" i="1" s="1"/>
  <c r="L97" i="1"/>
  <c r="L98" i="1"/>
  <c r="M98" i="1"/>
  <c r="M86" i="1"/>
  <c r="L88" i="1"/>
  <c r="N55" i="1"/>
  <c r="M79" i="1"/>
  <c r="N78" i="1"/>
  <c r="M83" i="1"/>
  <c r="O71" i="1"/>
  <c r="L77" i="1"/>
  <c r="O58" i="1"/>
  <c r="O92" i="1" s="1"/>
  <c r="N62" i="1"/>
  <c r="N66" i="1"/>
  <c r="N76" i="1"/>
  <c r="N72" i="1"/>
  <c r="N18" i="1"/>
  <c r="N61" i="1"/>
  <c r="N65" i="1"/>
  <c r="N71" i="1"/>
  <c r="N75" i="1"/>
  <c r="N17" i="1"/>
  <c r="N82" i="1"/>
  <c r="M80" i="1"/>
  <c r="P56" i="1"/>
  <c r="P90" i="1" s="1"/>
  <c r="O60" i="1"/>
  <c r="O64" i="1"/>
  <c r="O70" i="1"/>
  <c r="O74" i="1"/>
  <c r="O16" i="1"/>
  <c r="L81" i="1"/>
  <c r="M84" i="1"/>
  <c r="M81" i="1"/>
  <c r="L87" i="1"/>
  <c r="N86" i="1" l="1"/>
  <c r="M77" i="1"/>
  <c r="M67" i="1"/>
  <c r="K151" i="1"/>
  <c r="K147" i="1"/>
  <c r="J146" i="1"/>
  <c r="J151" i="1"/>
  <c r="O55" i="1"/>
  <c r="O89" i="1" s="1"/>
  <c r="O75" i="1"/>
  <c r="N59" i="1"/>
  <c r="N89" i="1"/>
  <c r="O65" i="1"/>
  <c r="O61" i="1"/>
  <c r="O79" i="1" s="1"/>
  <c r="O17" i="1"/>
  <c r="P57" i="1"/>
  <c r="P91" i="1" s="1"/>
  <c r="N73" i="1"/>
  <c r="N69" i="1"/>
  <c r="N97" i="1"/>
  <c r="N15" i="1"/>
  <c r="N63" i="1"/>
  <c r="M97" i="1"/>
  <c r="K150" i="1" s="1"/>
  <c r="M87" i="1"/>
  <c r="O82" i="1"/>
  <c r="N84" i="1"/>
  <c r="O59" i="1"/>
  <c r="O63" i="1"/>
  <c r="O69" i="1"/>
  <c r="O73" i="1"/>
  <c r="N83" i="1"/>
  <c r="N80" i="1"/>
  <c r="O83" i="1"/>
  <c r="P58" i="1"/>
  <c r="P92" i="1" s="1"/>
  <c r="O62" i="1"/>
  <c r="O72" i="1"/>
  <c r="O66" i="1"/>
  <c r="O76" i="1"/>
  <c r="O18" i="1"/>
  <c r="M85" i="1"/>
  <c r="M88" i="1"/>
  <c r="O78" i="1"/>
  <c r="Q56" i="1"/>
  <c r="Q90" i="1" s="1"/>
  <c r="P60" i="1"/>
  <c r="P64" i="1"/>
  <c r="P70" i="1"/>
  <c r="P74" i="1"/>
  <c r="P16" i="1"/>
  <c r="N79" i="1"/>
  <c r="L85" i="1"/>
  <c r="M148" i="1" l="1"/>
  <c r="P17" i="1"/>
  <c r="O86" i="1"/>
  <c r="P65" i="1"/>
  <c r="O15" i="1"/>
  <c r="P61" i="1"/>
  <c r="L148" i="1"/>
  <c r="O108" i="1"/>
  <c r="O109" i="1" s="1"/>
  <c r="O68" i="1"/>
  <c r="N108" i="1"/>
  <c r="N109" i="1" s="1"/>
  <c r="N68" i="1"/>
  <c r="M149" i="1"/>
  <c r="L149" i="1"/>
  <c r="O67" i="1"/>
  <c r="L150" i="1"/>
  <c r="N67" i="1"/>
  <c r="M146" i="1" s="1"/>
  <c r="K146" i="1"/>
  <c r="O87" i="1"/>
  <c r="N81" i="1"/>
  <c r="N98" i="1"/>
  <c r="P75" i="1"/>
  <c r="P83" i="1" s="1"/>
  <c r="Q57" i="1"/>
  <c r="Q91" i="1" s="1"/>
  <c r="P71" i="1"/>
  <c r="P55" i="1"/>
  <c r="P89" i="1" s="1"/>
  <c r="N77" i="1"/>
  <c r="N88" i="1"/>
  <c r="O97" i="1"/>
  <c r="M150" i="1" s="1"/>
  <c r="O98" i="1"/>
  <c r="O80" i="1"/>
  <c r="Q61" i="1"/>
  <c r="Q17" i="1"/>
  <c r="P82" i="1"/>
  <c r="N87" i="1"/>
  <c r="R56" i="1"/>
  <c r="R90" i="1" s="1"/>
  <c r="Q60" i="1"/>
  <c r="Q64" i="1"/>
  <c r="Q70" i="1"/>
  <c r="Q74" i="1"/>
  <c r="Q16" i="1"/>
  <c r="Q58" i="1"/>
  <c r="Q92" i="1" s="1"/>
  <c r="P72" i="1"/>
  <c r="P62" i="1"/>
  <c r="P66" i="1"/>
  <c r="P76" i="1"/>
  <c r="P18" i="1"/>
  <c r="O81" i="1"/>
  <c r="P79" i="1"/>
  <c r="P78" i="1"/>
  <c r="O84" i="1"/>
  <c r="O77" i="1"/>
  <c r="L146" i="1" l="1"/>
  <c r="M147" i="1"/>
  <c r="L147" i="1"/>
  <c r="L151" i="1"/>
  <c r="M151" i="1"/>
  <c r="P63" i="1"/>
  <c r="P59" i="1"/>
  <c r="N85" i="1"/>
  <c r="Q71" i="1"/>
  <c r="R57" i="1"/>
  <c r="R91" i="1" s="1"/>
  <c r="P69" i="1"/>
  <c r="Q75" i="1"/>
  <c r="P15" i="1"/>
  <c r="P73" i="1"/>
  <c r="Q65" i="1"/>
  <c r="Q79" i="1" s="1"/>
  <c r="O88" i="1"/>
  <c r="Q78" i="1"/>
  <c r="R58" i="1"/>
  <c r="Q62" i="1"/>
  <c r="Q66" i="1"/>
  <c r="Q72" i="1"/>
  <c r="Q76" i="1"/>
  <c r="Q18" i="1"/>
  <c r="Q55" i="1"/>
  <c r="Q89" i="1" s="1"/>
  <c r="Q82" i="1"/>
  <c r="S56" i="1"/>
  <c r="S90" i="1" s="1"/>
  <c r="R70" i="1"/>
  <c r="R74" i="1"/>
  <c r="R64" i="1"/>
  <c r="R16" i="1"/>
  <c r="R60" i="1"/>
  <c r="P86" i="1"/>
  <c r="P80" i="1"/>
  <c r="O85" i="1"/>
  <c r="P87" i="1"/>
  <c r="P84" i="1"/>
  <c r="R65" i="1"/>
  <c r="Q86" i="1" l="1"/>
  <c r="P68" i="1"/>
  <c r="N149" i="1"/>
  <c r="R61" i="1"/>
  <c r="P81" i="1"/>
  <c r="P108" i="1"/>
  <c r="P109" i="1" s="1"/>
  <c r="R17" i="1"/>
  <c r="S57" i="1"/>
  <c r="S91" i="1" s="1"/>
  <c r="P98" i="1"/>
  <c r="R75" i="1"/>
  <c r="P77" i="1"/>
  <c r="P85" i="1" s="1"/>
  <c r="P97" i="1"/>
  <c r="P67" i="1"/>
  <c r="N148" i="1"/>
  <c r="Q83" i="1"/>
  <c r="Q87" i="1" s="1"/>
  <c r="R71" i="1"/>
  <c r="R83" i="1" s="1"/>
  <c r="R55" i="1"/>
  <c r="R89" i="1" s="1"/>
  <c r="R92" i="1"/>
  <c r="Q84" i="1"/>
  <c r="R69" i="1"/>
  <c r="R79" i="1"/>
  <c r="R78" i="1"/>
  <c r="P88" i="1"/>
  <c r="R82" i="1"/>
  <c r="Q80" i="1"/>
  <c r="Q88" i="1" s="1"/>
  <c r="T56" i="1"/>
  <c r="T90" i="1" s="1"/>
  <c r="S60" i="1"/>
  <c r="S64" i="1"/>
  <c r="S70" i="1"/>
  <c r="S74" i="1"/>
  <c r="S16" i="1"/>
  <c r="Q63" i="1"/>
  <c r="O149" i="1" s="1"/>
  <c r="Q59" i="1"/>
  <c r="O148" i="1" s="1"/>
  <c r="Q73" i="1"/>
  <c r="Q69" i="1"/>
  <c r="Q15" i="1"/>
  <c r="S58" i="1"/>
  <c r="S92" i="1" s="1"/>
  <c r="R62" i="1"/>
  <c r="R66" i="1"/>
  <c r="R72" i="1"/>
  <c r="R76" i="1"/>
  <c r="R18" i="1"/>
  <c r="S61" i="1" l="1"/>
  <c r="S17" i="1"/>
  <c r="S65" i="1"/>
  <c r="N146" i="1"/>
  <c r="Q67" i="1"/>
  <c r="O146" i="1" s="1"/>
  <c r="S75" i="1"/>
  <c r="T57" i="1"/>
  <c r="T91" i="1" s="1"/>
  <c r="N151" i="1"/>
  <c r="O151" i="1"/>
  <c r="O147" i="1"/>
  <c r="N147" i="1"/>
  <c r="Q108" i="1"/>
  <c r="Q109" i="1" s="1"/>
  <c r="Q68" i="1"/>
  <c r="S71" i="1"/>
  <c r="N150" i="1"/>
  <c r="R73" i="1"/>
  <c r="R59" i="1"/>
  <c r="R97" i="1" s="1"/>
  <c r="R15" i="1"/>
  <c r="R87" i="1"/>
  <c r="R63" i="1"/>
  <c r="R98" i="1" s="1"/>
  <c r="Q97" i="1"/>
  <c r="O150" i="1" s="1"/>
  <c r="Q98" i="1"/>
  <c r="S79" i="1"/>
  <c r="T65" i="1"/>
  <c r="T71" i="1"/>
  <c r="S78" i="1"/>
  <c r="T58" i="1"/>
  <c r="T92" i="1" s="1"/>
  <c r="S62" i="1"/>
  <c r="S72" i="1"/>
  <c r="S66" i="1"/>
  <c r="S76" i="1"/>
  <c r="S18" i="1"/>
  <c r="R84" i="1"/>
  <c r="Q77" i="1"/>
  <c r="U56" i="1"/>
  <c r="U90" i="1" s="1"/>
  <c r="T60" i="1"/>
  <c r="T64" i="1"/>
  <c r="T74" i="1"/>
  <c r="T70" i="1"/>
  <c r="T16" i="1"/>
  <c r="R80" i="1"/>
  <c r="Q81" i="1"/>
  <c r="S55" i="1"/>
  <c r="S89" i="1" s="1"/>
  <c r="S82" i="1"/>
  <c r="R86" i="1"/>
  <c r="R81" i="1"/>
  <c r="P148" i="1" l="1"/>
  <c r="S83" i="1"/>
  <c r="S87" i="1" s="1"/>
  <c r="T17" i="1"/>
  <c r="T61" i="1"/>
  <c r="R108" i="1"/>
  <c r="R109" i="1" s="1"/>
  <c r="R68" i="1"/>
  <c r="P149" i="1"/>
  <c r="P147" i="1"/>
  <c r="P151" i="1"/>
  <c r="R67" i="1"/>
  <c r="R77" i="1"/>
  <c r="R85" i="1" s="1"/>
  <c r="T75" i="1"/>
  <c r="T83" i="1" s="1"/>
  <c r="U57" i="1"/>
  <c r="U91" i="1" s="1"/>
  <c r="P150" i="1"/>
  <c r="T82" i="1"/>
  <c r="T78" i="1"/>
  <c r="R88" i="1"/>
  <c r="U58" i="1"/>
  <c r="T66" i="1"/>
  <c r="T72" i="1"/>
  <c r="T62" i="1"/>
  <c r="T76" i="1"/>
  <c r="T18" i="1"/>
  <c r="V56" i="1"/>
  <c r="V90" i="1" s="1"/>
  <c r="U60" i="1"/>
  <c r="U64" i="1"/>
  <c r="U70" i="1"/>
  <c r="U74" i="1"/>
  <c r="U16" i="1"/>
  <c r="T55" i="1"/>
  <c r="T89" i="1" s="1"/>
  <c r="S84" i="1"/>
  <c r="T79" i="1"/>
  <c r="S59" i="1"/>
  <c r="S63" i="1"/>
  <c r="S69" i="1"/>
  <c r="S73" i="1"/>
  <c r="S15" i="1"/>
  <c r="Q85" i="1"/>
  <c r="S80" i="1"/>
  <c r="S86" i="1"/>
  <c r="U17" i="1"/>
  <c r="U71" i="1" l="1"/>
  <c r="U83" i="1" s="1"/>
  <c r="U61" i="1"/>
  <c r="U75" i="1"/>
  <c r="U65" i="1"/>
  <c r="V57" i="1"/>
  <c r="V91" i="1" s="1"/>
  <c r="S108" i="1"/>
  <c r="S109" i="1" s="1"/>
  <c r="S68" i="1"/>
  <c r="P146" i="1"/>
  <c r="Q149" i="1"/>
  <c r="S67" i="1"/>
  <c r="S148" i="1"/>
  <c r="Q148" i="1"/>
  <c r="U55" i="1"/>
  <c r="U89" i="1" s="1"/>
  <c r="U92" i="1"/>
  <c r="T87" i="1"/>
  <c r="S97" i="1"/>
  <c r="S98" i="1"/>
  <c r="T80" i="1"/>
  <c r="T86" i="1"/>
  <c r="U78" i="1"/>
  <c r="U79" i="1"/>
  <c r="T84" i="1"/>
  <c r="T59" i="1"/>
  <c r="T63" i="1"/>
  <c r="T69" i="1"/>
  <c r="T73" i="1"/>
  <c r="T15" i="1"/>
  <c r="U63" i="1"/>
  <c r="U69" i="1"/>
  <c r="U73" i="1"/>
  <c r="U59" i="1"/>
  <c r="U15" i="1"/>
  <c r="U82" i="1"/>
  <c r="S88" i="1"/>
  <c r="W57" i="1"/>
  <c r="W91" i="1" s="1"/>
  <c r="V61" i="1"/>
  <c r="V65" i="1"/>
  <c r="V71" i="1"/>
  <c r="V75" i="1"/>
  <c r="V17" i="1"/>
  <c r="W56" i="1"/>
  <c r="W90" i="1" s="1"/>
  <c r="V60" i="1"/>
  <c r="V70" i="1"/>
  <c r="V74" i="1"/>
  <c r="V64" i="1"/>
  <c r="V16" i="1"/>
  <c r="S77" i="1"/>
  <c r="S81" i="1"/>
  <c r="V58" i="1"/>
  <c r="V92" i="1" s="1"/>
  <c r="U62" i="1"/>
  <c r="U66" i="1"/>
  <c r="U72" i="1"/>
  <c r="U76" i="1"/>
  <c r="U18" i="1"/>
  <c r="T88" i="1" l="1"/>
  <c r="Q151" i="1"/>
  <c r="U108" i="1"/>
  <c r="U109" i="1" s="1"/>
  <c r="U68" i="1"/>
  <c r="T108" i="1"/>
  <c r="T109" i="1" s="1"/>
  <c r="T68" i="1"/>
  <c r="Q147" i="1"/>
  <c r="S149" i="1"/>
  <c r="Q146" i="1"/>
  <c r="U67" i="1"/>
  <c r="T67" i="1"/>
  <c r="Q150" i="1"/>
  <c r="R149" i="1"/>
  <c r="R148" i="1"/>
  <c r="U86" i="1"/>
  <c r="U97" i="1"/>
  <c r="T97" i="1"/>
  <c r="S150" i="1" s="1"/>
  <c r="U98" i="1"/>
  <c r="T98" i="1"/>
  <c r="R151" i="1" s="1"/>
  <c r="U87" i="1"/>
  <c r="U84" i="1"/>
  <c r="V82" i="1"/>
  <c r="V79" i="1"/>
  <c r="S85" i="1"/>
  <c r="V78" i="1"/>
  <c r="V83" i="1"/>
  <c r="U77" i="1"/>
  <c r="U81" i="1"/>
  <c r="X57" i="1"/>
  <c r="X91" i="1" s="1"/>
  <c r="W65" i="1"/>
  <c r="W71" i="1"/>
  <c r="W61" i="1"/>
  <c r="W75" i="1"/>
  <c r="W17" i="1"/>
  <c r="T81" i="1"/>
  <c r="U80" i="1"/>
  <c r="X56" i="1"/>
  <c r="X90" i="1" s="1"/>
  <c r="W60" i="1"/>
  <c r="W64" i="1"/>
  <c r="W70" i="1"/>
  <c r="W74" i="1"/>
  <c r="W16" i="1"/>
  <c r="W58" i="1"/>
  <c r="V62" i="1"/>
  <c r="V66" i="1"/>
  <c r="V72" i="1"/>
  <c r="V76" i="1"/>
  <c r="V18" i="1"/>
  <c r="V55" i="1"/>
  <c r="V89" i="1" s="1"/>
  <c r="T77" i="1"/>
  <c r="S146" i="1" l="1"/>
  <c r="R146" i="1"/>
  <c r="R147" i="1"/>
  <c r="S151" i="1"/>
  <c r="R150" i="1"/>
  <c r="S147" i="1"/>
  <c r="W55" i="1"/>
  <c r="W89" i="1" s="1"/>
  <c r="W92" i="1"/>
  <c r="W78" i="1"/>
  <c r="T85" i="1"/>
  <c r="W83" i="1"/>
  <c r="U88" i="1"/>
  <c r="V86" i="1"/>
  <c r="W79" i="1"/>
  <c r="U85" i="1"/>
  <c r="V87" i="1"/>
  <c r="V80" i="1"/>
  <c r="W59" i="1"/>
  <c r="W63" i="1"/>
  <c r="W69" i="1"/>
  <c r="W15" i="1"/>
  <c r="W73" i="1"/>
  <c r="V59" i="1"/>
  <c r="V63" i="1"/>
  <c r="V69" i="1"/>
  <c r="V73" i="1"/>
  <c r="V15" i="1"/>
  <c r="W82" i="1"/>
  <c r="X58" i="1"/>
  <c r="W62" i="1"/>
  <c r="W72" i="1"/>
  <c r="W66" i="1"/>
  <c r="W18" i="1"/>
  <c r="W76" i="1"/>
  <c r="Y56" i="1"/>
  <c r="Y90" i="1" s="1"/>
  <c r="X60" i="1"/>
  <c r="X64" i="1"/>
  <c r="X74" i="1"/>
  <c r="X70" i="1"/>
  <c r="X16" i="1"/>
  <c r="V84" i="1"/>
  <c r="V88" i="1" s="1"/>
  <c r="Y57" i="1"/>
  <c r="Y91" i="1" s="1"/>
  <c r="X61" i="1"/>
  <c r="X65" i="1"/>
  <c r="X71" i="1"/>
  <c r="X75" i="1"/>
  <c r="X17" i="1"/>
  <c r="V108" i="1" l="1"/>
  <c r="V109" i="1" s="1"/>
  <c r="V68" i="1"/>
  <c r="U149" i="1"/>
  <c r="T149" i="1"/>
  <c r="V67" i="1"/>
  <c r="U148" i="1"/>
  <c r="T148" i="1"/>
  <c r="W108" i="1"/>
  <c r="W109" i="1" s="1"/>
  <c r="W68" i="1"/>
  <c r="W67" i="1"/>
  <c r="X55" i="1"/>
  <c r="X89" i="1" s="1"/>
  <c r="X92" i="1"/>
  <c r="W86" i="1"/>
  <c r="V97" i="1"/>
  <c r="W97" i="1"/>
  <c r="W98" i="1"/>
  <c r="V98" i="1"/>
  <c r="W87" i="1"/>
  <c r="X79" i="1"/>
  <c r="W80" i="1"/>
  <c r="Z57" i="1"/>
  <c r="Z91" i="1" s="1"/>
  <c r="Y61" i="1"/>
  <c r="Y65" i="1"/>
  <c r="Y71" i="1"/>
  <c r="Y75" i="1"/>
  <c r="Y17" i="1"/>
  <c r="X78" i="1"/>
  <c r="Y58" i="1"/>
  <c r="X62" i="1"/>
  <c r="X72" i="1"/>
  <c r="X66" i="1"/>
  <c r="X76" i="1"/>
  <c r="X18" i="1"/>
  <c r="V77" i="1"/>
  <c r="X83" i="1"/>
  <c r="X82" i="1"/>
  <c r="Z56" i="1"/>
  <c r="Z90" i="1" s="1"/>
  <c r="Y60" i="1"/>
  <c r="Y64" i="1"/>
  <c r="Y70" i="1"/>
  <c r="Y74" i="1"/>
  <c r="Y16" i="1"/>
  <c r="W81" i="1"/>
  <c r="X73" i="1"/>
  <c r="W84" i="1"/>
  <c r="V81" i="1"/>
  <c r="W77" i="1"/>
  <c r="X87" i="1" l="1"/>
  <c r="T151" i="1"/>
  <c r="U151" i="1"/>
  <c r="X69" i="1"/>
  <c r="T150" i="1"/>
  <c r="U150" i="1"/>
  <c r="T146" i="1"/>
  <c r="U146" i="1"/>
  <c r="X63" i="1"/>
  <c r="X15" i="1"/>
  <c r="X59" i="1"/>
  <c r="X97" i="1" s="1"/>
  <c r="T147" i="1"/>
  <c r="U147" i="1"/>
  <c r="Y55" i="1"/>
  <c r="Y89" i="1" s="1"/>
  <c r="Y92" i="1"/>
  <c r="X98" i="1"/>
  <c r="V151" i="1" s="1"/>
  <c r="W88" i="1"/>
  <c r="Y83" i="1"/>
  <c r="Y82" i="1"/>
  <c r="X84" i="1"/>
  <c r="W85" i="1"/>
  <c r="X80" i="1"/>
  <c r="Y79" i="1"/>
  <c r="Y73" i="1"/>
  <c r="Y78" i="1"/>
  <c r="V85" i="1"/>
  <c r="Z58" i="1"/>
  <c r="Y62" i="1"/>
  <c r="Y66" i="1"/>
  <c r="Y72" i="1"/>
  <c r="Y76" i="1"/>
  <c r="Y18" i="1"/>
  <c r="AA57" i="1"/>
  <c r="AA91" i="1" s="1"/>
  <c r="Z61" i="1"/>
  <c r="Z65" i="1"/>
  <c r="Z71" i="1"/>
  <c r="Z75" i="1"/>
  <c r="Z17" i="1"/>
  <c r="X81" i="1"/>
  <c r="AA56" i="1"/>
  <c r="AA90" i="1" s="1"/>
  <c r="Z64" i="1"/>
  <c r="Z60" i="1"/>
  <c r="Z70" i="1"/>
  <c r="Z74" i="1"/>
  <c r="Z16" i="1"/>
  <c r="X86" i="1"/>
  <c r="X77" i="1" l="1"/>
  <c r="Y69" i="1"/>
  <c r="Y15" i="1"/>
  <c r="Y59" i="1"/>
  <c r="Y97" i="1" s="1"/>
  <c r="Y63" i="1"/>
  <c r="W149" i="1" s="1"/>
  <c r="V150" i="1"/>
  <c r="X67" i="1"/>
  <c r="V148" i="1"/>
  <c r="X108" i="1"/>
  <c r="X109" i="1" s="1"/>
  <c r="X68" i="1"/>
  <c r="V149" i="1"/>
  <c r="Y108" i="1"/>
  <c r="Y109" i="1" s="1"/>
  <c r="Y68" i="1"/>
  <c r="Z55" i="1"/>
  <c r="Z89" i="1" s="1"/>
  <c r="Z92" i="1"/>
  <c r="Y98" i="1"/>
  <c r="W151" i="1" s="1"/>
  <c r="Y87" i="1"/>
  <c r="X88" i="1"/>
  <c r="Y86" i="1"/>
  <c r="Z82" i="1"/>
  <c r="Y84" i="1"/>
  <c r="Z78" i="1"/>
  <c r="Z83" i="1"/>
  <c r="Y81" i="1"/>
  <c r="AB57" i="1"/>
  <c r="AB91" i="1" s="1"/>
  <c r="AA71" i="1"/>
  <c r="AA65" i="1"/>
  <c r="AA75" i="1"/>
  <c r="AA61" i="1"/>
  <c r="AA17" i="1"/>
  <c r="Y80" i="1"/>
  <c r="X85" i="1"/>
  <c r="Y77" i="1"/>
  <c r="AB56" i="1"/>
  <c r="AB90" i="1" s="1"/>
  <c r="AA60" i="1"/>
  <c r="AA64" i="1"/>
  <c r="AA70" i="1"/>
  <c r="AA74" i="1"/>
  <c r="AA16" i="1"/>
  <c r="Z79" i="1"/>
  <c r="AA58" i="1"/>
  <c r="AA92" i="1" s="1"/>
  <c r="Z62" i="1"/>
  <c r="Z66" i="1"/>
  <c r="Z72" i="1"/>
  <c r="Z76" i="1"/>
  <c r="Z18" i="1"/>
  <c r="W148" i="1" l="1"/>
  <c r="Y67" i="1"/>
  <c r="Z69" i="1"/>
  <c r="Z63" i="1"/>
  <c r="W147" i="1"/>
  <c r="V147" i="1"/>
  <c r="W146" i="1"/>
  <c r="V146" i="1"/>
  <c r="Z15" i="1"/>
  <c r="Z59" i="1"/>
  <c r="Z73" i="1"/>
  <c r="W150" i="1"/>
  <c r="Z98" i="1"/>
  <c r="Y88" i="1"/>
  <c r="Z86" i="1"/>
  <c r="Z84" i="1"/>
  <c r="Z87" i="1"/>
  <c r="AA83" i="1"/>
  <c r="Z80" i="1"/>
  <c r="AA79" i="1"/>
  <c r="AB58" i="1"/>
  <c r="AA62" i="1"/>
  <c r="AA72" i="1"/>
  <c r="AA76" i="1"/>
  <c r="AA18" i="1"/>
  <c r="AA66" i="1"/>
  <c r="AA78" i="1"/>
  <c r="AC57" i="1"/>
  <c r="AC91" i="1" s="1"/>
  <c r="AB61" i="1"/>
  <c r="AB65" i="1"/>
  <c r="AB71" i="1"/>
  <c r="AB75" i="1"/>
  <c r="AB17" i="1"/>
  <c r="AC56" i="1"/>
  <c r="AC90" i="1" s="1"/>
  <c r="AB60" i="1"/>
  <c r="AB64" i="1"/>
  <c r="AB74" i="1"/>
  <c r="AB16" i="1"/>
  <c r="AB70" i="1"/>
  <c r="AA55" i="1"/>
  <c r="AA89" i="1" s="1"/>
  <c r="AA82" i="1"/>
  <c r="Y85" i="1"/>
  <c r="Z97" i="1" l="1"/>
  <c r="Z108" i="1"/>
  <c r="Z109" i="1" s="1"/>
  <c r="Z68" i="1"/>
  <c r="X149" i="1"/>
  <c r="X151" i="1"/>
  <c r="Z81" i="1"/>
  <c r="Z77" i="1"/>
  <c r="Z85" i="1" s="1"/>
  <c r="X150" i="1"/>
  <c r="Z67" i="1"/>
  <c r="X148" i="1"/>
  <c r="AB55" i="1"/>
  <c r="AB89" i="1" s="1"/>
  <c r="AB92" i="1"/>
  <c r="AA87" i="1"/>
  <c r="Z88" i="1"/>
  <c r="AA86" i="1"/>
  <c r="AB78" i="1"/>
  <c r="AD56" i="1"/>
  <c r="AD90" i="1" s="1"/>
  <c r="AC60" i="1"/>
  <c r="AC64" i="1"/>
  <c r="AC70" i="1"/>
  <c r="AC74" i="1"/>
  <c r="AC16" i="1"/>
  <c r="AB79" i="1"/>
  <c r="AA84" i="1"/>
  <c r="AA59" i="1"/>
  <c r="AA63" i="1"/>
  <c r="Z149" i="1" s="1"/>
  <c r="AA73" i="1"/>
  <c r="AA69" i="1"/>
  <c r="AA15" i="1"/>
  <c r="AD57" i="1"/>
  <c r="AD91" i="1" s="1"/>
  <c r="AC61" i="1"/>
  <c r="AC65" i="1"/>
  <c r="AC71" i="1"/>
  <c r="AC75" i="1"/>
  <c r="AC17" i="1"/>
  <c r="AA80" i="1"/>
  <c r="AB59" i="1"/>
  <c r="AB63" i="1"/>
  <c r="AB69" i="1"/>
  <c r="AB73" i="1"/>
  <c r="AB15" i="1"/>
  <c r="AB82" i="1"/>
  <c r="AB83" i="1"/>
  <c r="AC58" i="1"/>
  <c r="AB66" i="1"/>
  <c r="AB62" i="1"/>
  <c r="AB72" i="1"/>
  <c r="AB76" i="1"/>
  <c r="AB18" i="1"/>
  <c r="Y149" i="1" l="1"/>
  <c r="AB67" i="1"/>
  <c r="AA67" i="1"/>
  <c r="X146" i="1"/>
  <c r="Y148" i="1"/>
  <c r="X147" i="1"/>
  <c r="AB108" i="1"/>
  <c r="AB109" i="1" s="1"/>
  <c r="AB68" i="1"/>
  <c r="AA108" i="1"/>
  <c r="AA109" i="1" s="1"/>
  <c r="AA68" i="1"/>
  <c r="Z148" i="1"/>
  <c r="AC55" i="1"/>
  <c r="AC89" i="1" s="1"/>
  <c r="AC92" i="1"/>
  <c r="AB97" i="1"/>
  <c r="AA97" i="1"/>
  <c r="AA98" i="1"/>
  <c r="AB98" i="1"/>
  <c r="AB86" i="1"/>
  <c r="AC83" i="1"/>
  <c r="AC79" i="1"/>
  <c r="AC82" i="1"/>
  <c r="AA88" i="1"/>
  <c r="AB80" i="1"/>
  <c r="AA77" i="1"/>
  <c r="AB81" i="1"/>
  <c r="AD58" i="1"/>
  <c r="AD92" i="1" s="1"/>
  <c r="AC62" i="1"/>
  <c r="AC66" i="1"/>
  <c r="AC72" i="1"/>
  <c r="AC76" i="1"/>
  <c r="AC18" i="1"/>
  <c r="AB77" i="1"/>
  <c r="AA81" i="1"/>
  <c r="AC78" i="1"/>
  <c r="AC86" i="1" s="1"/>
  <c r="AC59" i="1"/>
  <c r="AC69" i="1"/>
  <c r="AC73" i="1"/>
  <c r="AC63" i="1"/>
  <c r="AB84" i="1"/>
  <c r="AE57" i="1"/>
  <c r="AE91" i="1" s="1"/>
  <c r="AD61" i="1"/>
  <c r="AD65" i="1"/>
  <c r="AD71" i="1"/>
  <c r="AD75" i="1"/>
  <c r="AD17" i="1"/>
  <c r="AB87" i="1"/>
  <c r="AE56" i="1"/>
  <c r="AE90" i="1" s="1"/>
  <c r="AD64" i="1"/>
  <c r="AD70" i="1"/>
  <c r="AD74" i="1"/>
  <c r="AD60" i="1"/>
  <c r="AD16" i="1"/>
  <c r="AC15" i="1" l="1"/>
  <c r="AC67" i="1"/>
  <c r="Y147" i="1"/>
  <c r="AD55" i="1"/>
  <c r="AD89" i="1" s="1"/>
  <c r="AC108" i="1"/>
  <c r="AC109" i="1" s="1"/>
  <c r="AC68" i="1"/>
  <c r="AA149" i="1"/>
  <c r="Y151" i="1"/>
  <c r="AA151" i="1"/>
  <c r="Z151" i="1"/>
  <c r="Z147" i="1"/>
  <c r="Z146" i="1"/>
  <c r="Z150" i="1"/>
  <c r="Y150" i="1"/>
  <c r="Y146" i="1"/>
  <c r="AA148" i="1"/>
  <c r="AC87" i="1"/>
  <c r="AC97" i="1"/>
  <c r="AA150" i="1" s="1"/>
  <c r="AC98" i="1"/>
  <c r="AD83" i="1"/>
  <c r="AB88" i="1"/>
  <c r="AD79" i="1"/>
  <c r="AB85" i="1"/>
  <c r="AE58" i="1"/>
  <c r="AE92" i="1" s="1"/>
  <c r="AD62" i="1"/>
  <c r="AD66" i="1"/>
  <c r="AD76" i="1"/>
  <c r="AD72" i="1"/>
  <c r="AD18" i="1"/>
  <c r="AD82" i="1"/>
  <c r="AC81" i="1"/>
  <c r="AC84" i="1"/>
  <c r="AD59" i="1"/>
  <c r="AD63" i="1"/>
  <c r="AD69" i="1"/>
  <c r="AD73" i="1"/>
  <c r="AD15" i="1"/>
  <c r="AC77" i="1"/>
  <c r="AD78" i="1"/>
  <c r="AF56" i="1"/>
  <c r="AF90" i="1" s="1"/>
  <c r="AE60" i="1"/>
  <c r="AE64" i="1"/>
  <c r="AE70" i="1"/>
  <c r="AE74" i="1"/>
  <c r="AE16" i="1"/>
  <c r="AF57" i="1"/>
  <c r="AF91" i="1" s="1"/>
  <c r="AE61" i="1"/>
  <c r="AE71" i="1"/>
  <c r="AE65" i="1"/>
  <c r="AE75" i="1"/>
  <c r="AE17" i="1"/>
  <c r="AC80" i="1"/>
  <c r="AA85" i="1"/>
  <c r="AE55" i="1" l="1"/>
  <c r="AE89" i="1" s="1"/>
  <c r="AD108" i="1"/>
  <c r="AD109" i="1" s="1"/>
  <c r="AD68" i="1"/>
  <c r="AB147" i="1"/>
  <c r="AA146" i="1"/>
  <c r="AD67" i="1"/>
  <c r="AB148" i="1"/>
  <c r="AA147" i="1"/>
  <c r="AB146" i="1"/>
  <c r="AB149" i="1"/>
  <c r="AD97" i="1"/>
  <c r="AD98" i="1"/>
  <c r="AB151" i="1" s="1"/>
  <c r="AC88" i="1"/>
  <c r="AD86" i="1"/>
  <c r="AD84" i="1"/>
  <c r="AD87" i="1"/>
  <c r="AE82" i="1"/>
  <c r="AD80" i="1"/>
  <c r="AE83" i="1"/>
  <c r="AC85" i="1"/>
  <c r="AE79" i="1"/>
  <c r="AE78" i="1"/>
  <c r="AG57" i="1"/>
  <c r="AG91" i="1" s="1"/>
  <c r="AF61" i="1"/>
  <c r="AF65" i="1"/>
  <c r="AF71" i="1"/>
  <c r="AF75" i="1"/>
  <c r="AF17" i="1"/>
  <c r="AG56" i="1"/>
  <c r="AG90" i="1" s="1"/>
  <c r="AF60" i="1"/>
  <c r="AF64" i="1"/>
  <c r="AF70" i="1"/>
  <c r="AF74" i="1"/>
  <c r="AF16" i="1"/>
  <c r="AD81" i="1"/>
  <c r="AE59" i="1"/>
  <c r="AE63" i="1"/>
  <c r="AE73" i="1"/>
  <c r="AE69" i="1"/>
  <c r="AE15" i="1"/>
  <c r="AD77" i="1"/>
  <c r="AF58" i="1"/>
  <c r="AE62" i="1"/>
  <c r="AE72" i="1"/>
  <c r="AE66" i="1"/>
  <c r="AE76" i="1"/>
  <c r="AE18" i="1"/>
  <c r="AE108" i="1" l="1"/>
  <c r="AE109" i="1" s="1"/>
  <c r="AE68" i="1"/>
  <c r="AB150" i="1"/>
  <c r="AE67" i="1"/>
  <c r="AC148" i="1"/>
  <c r="AC149" i="1"/>
  <c r="AF55" i="1"/>
  <c r="AF89" i="1" s="1"/>
  <c r="AF92" i="1"/>
  <c r="AD85" i="1"/>
  <c r="AE97" i="1"/>
  <c r="AC150" i="1" s="1"/>
  <c r="AE98" i="1"/>
  <c r="AE87" i="1"/>
  <c r="AD88" i="1"/>
  <c r="AF78" i="1"/>
  <c r="AE84" i="1"/>
  <c r="AE86" i="1"/>
  <c r="AF82" i="1"/>
  <c r="AG58" i="1"/>
  <c r="AF72" i="1"/>
  <c r="AF62" i="1"/>
  <c r="AF66" i="1"/>
  <c r="AF76" i="1"/>
  <c r="AF18" i="1"/>
  <c r="AE81" i="1"/>
  <c r="AE77" i="1"/>
  <c r="AF79" i="1"/>
  <c r="AE80" i="1"/>
  <c r="AH57" i="1"/>
  <c r="AH91" i="1" s="1"/>
  <c r="AG61" i="1"/>
  <c r="AG65" i="1"/>
  <c r="AG71" i="1"/>
  <c r="AG75" i="1"/>
  <c r="AG17" i="1"/>
  <c r="AH56" i="1"/>
  <c r="AH90" i="1" s="1"/>
  <c r="AG60" i="1"/>
  <c r="AG64" i="1"/>
  <c r="AG70" i="1"/>
  <c r="AG74" i="1"/>
  <c r="AG16" i="1"/>
  <c r="AF83" i="1"/>
  <c r="AF73" i="1" l="1"/>
  <c r="AC147" i="1"/>
  <c r="AF69" i="1"/>
  <c r="AC146" i="1"/>
  <c r="AF63" i="1"/>
  <c r="AF15" i="1"/>
  <c r="AF59" i="1"/>
  <c r="AC151" i="1"/>
  <c r="AG55" i="1"/>
  <c r="AG89" i="1" s="1"/>
  <c r="AG92" i="1"/>
  <c r="AF98" i="1"/>
  <c r="AF84" i="1"/>
  <c r="AF86" i="1"/>
  <c r="AE88" i="1"/>
  <c r="AG82" i="1"/>
  <c r="AE85" i="1"/>
  <c r="AG78" i="1"/>
  <c r="AI57" i="1"/>
  <c r="AI91" i="1" s="1"/>
  <c r="AH61" i="1"/>
  <c r="AH65" i="1"/>
  <c r="AH71" i="1"/>
  <c r="AH75" i="1"/>
  <c r="AH17" i="1"/>
  <c r="AI56" i="1"/>
  <c r="AI90" i="1" s="1"/>
  <c r="AH70" i="1"/>
  <c r="AH74" i="1"/>
  <c r="AH64" i="1"/>
  <c r="AH60" i="1"/>
  <c r="AH16" i="1"/>
  <c r="AG83" i="1"/>
  <c r="AH58" i="1"/>
  <c r="AG62" i="1"/>
  <c r="AG66" i="1"/>
  <c r="AG72" i="1"/>
  <c r="AG76" i="1"/>
  <c r="AG18" i="1"/>
  <c r="AF81" i="1"/>
  <c r="AG63" i="1"/>
  <c r="AG15" i="1"/>
  <c r="AF87" i="1"/>
  <c r="AG79" i="1"/>
  <c r="AF80" i="1"/>
  <c r="AF77" i="1" l="1"/>
  <c r="AF97" i="1"/>
  <c r="AD150" i="1" s="1"/>
  <c r="AG73" i="1"/>
  <c r="AG108" i="1"/>
  <c r="AG109" i="1" s="1"/>
  <c r="AG68" i="1"/>
  <c r="AD151" i="1"/>
  <c r="AF108" i="1"/>
  <c r="AF109" i="1" s="1"/>
  <c r="AF68" i="1"/>
  <c r="AE149" i="1"/>
  <c r="AD149" i="1"/>
  <c r="AG69" i="1"/>
  <c r="AG59" i="1"/>
  <c r="AG77" i="1" s="1"/>
  <c r="AF67" i="1"/>
  <c r="AD148" i="1"/>
  <c r="AH55" i="1"/>
  <c r="AH89" i="1" s="1"/>
  <c r="AH92" i="1"/>
  <c r="AF88" i="1"/>
  <c r="AG98" i="1"/>
  <c r="AH78" i="1"/>
  <c r="AG86" i="1"/>
  <c r="AH79" i="1"/>
  <c r="AG80" i="1"/>
  <c r="AH83" i="1"/>
  <c r="AF85" i="1"/>
  <c r="AG84" i="1"/>
  <c r="AH59" i="1"/>
  <c r="AH69" i="1"/>
  <c r="AH73" i="1"/>
  <c r="AJ56" i="1"/>
  <c r="AJ90" i="1" s="1"/>
  <c r="AI60" i="1"/>
  <c r="AI64" i="1"/>
  <c r="AI70" i="1"/>
  <c r="AI74" i="1"/>
  <c r="AI16" i="1"/>
  <c r="AG87" i="1"/>
  <c r="AI58" i="1"/>
  <c r="AI92" i="1" s="1"/>
  <c r="AH62" i="1"/>
  <c r="AH66" i="1"/>
  <c r="AH72" i="1"/>
  <c r="AH76" i="1"/>
  <c r="AH18" i="1"/>
  <c r="AH82" i="1"/>
  <c r="AJ57" i="1"/>
  <c r="AJ91" i="1" s="1"/>
  <c r="AI65" i="1"/>
  <c r="AI61" i="1"/>
  <c r="AI71" i="1"/>
  <c r="AI75" i="1"/>
  <c r="AI17" i="1"/>
  <c r="AG97" i="1" l="1"/>
  <c r="AG81" i="1"/>
  <c r="AE148" i="1"/>
  <c r="AH15" i="1"/>
  <c r="AH63" i="1"/>
  <c r="AE150" i="1"/>
  <c r="AG67" i="1"/>
  <c r="AH67" i="1"/>
  <c r="AD146" i="1"/>
  <c r="AF148" i="1"/>
  <c r="AD147" i="1"/>
  <c r="AE147" i="1"/>
  <c r="AE151" i="1"/>
  <c r="AH97" i="1"/>
  <c r="AH86" i="1"/>
  <c r="AH87" i="1"/>
  <c r="AI79" i="1"/>
  <c r="AG85" i="1"/>
  <c r="AH84" i="1"/>
  <c r="AI83" i="1"/>
  <c r="AG88" i="1"/>
  <c r="AI78" i="1"/>
  <c r="AH81" i="1"/>
  <c r="AH80" i="1"/>
  <c r="AK56" i="1"/>
  <c r="AK90" i="1" s="1"/>
  <c r="AJ60" i="1"/>
  <c r="AJ64" i="1"/>
  <c r="AJ70" i="1"/>
  <c r="AJ74" i="1"/>
  <c r="AJ16" i="1"/>
  <c r="AK57" i="1"/>
  <c r="AK91" i="1" s="1"/>
  <c r="AJ61" i="1"/>
  <c r="AJ65" i="1"/>
  <c r="AJ71" i="1"/>
  <c r="AJ75" i="1"/>
  <c r="AJ17" i="1"/>
  <c r="AJ58" i="1"/>
  <c r="AJ92" i="1" s="1"/>
  <c r="AI62" i="1"/>
  <c r="AI72" i="1"/>
  <c r="AI66" i="1"/>
  <c r="AI76" i="1"/>
  <c r="AI18" i="1"/>
  <c r="AI55" i="1"/>
  <c r="AI89" i="1" s="1"/>
  <c r="AI82" i="1"/>
  <c r="AH108" i="1" l="1"/>
  <c r="AH109" i="1" s="1"/>
  <c r="AH68" i="1"/>
  <c r="AF149" i="1"/>
  <c r="AG149" i="1"/>
  <c r="AF150" i="1"/>
  <c r="AE146" i="1"/>
  <c r="AH77" i="1"/>
  <c r="AH85" i="1" s="1"/>
  <c r="AH98" i="1"/>
  <c r="AF146" i="1"/>
  <c r="AJ82" i="1"/>
  <c r="AH88" i="1"/>
  <c r="AI87" i="1"/>
  <c r="AJ83" i="1"/>
  <c r="AI84" i="1"/>
  <c r="AK58" i="1"/>
  <c r="AJ66" i="1"/>
  <c r="AJ72" i="1"/>
  <c r="AJ76" i="1"/>
  <c r="AJ62" i="1"/>
  <c r="AJ18" i="1"/>
  <c r="AJ55" i="1"/>
  <c r="AJ89" i="1" s="1"/>
  <c r="AI59" i="1"/>
  <c r="AI63" i="1"/>
  <c r="AI73" i="1"/>
  <c r="AI69" i="1"/>
  <c r="AI15" i="1"/>
  <c r="AJ79" i="1"/>
  <c r="AJ78" i="1"/>
  <c r="AI80" i="1"/>
  <c r="AL57" i="1"/>
  <c r="AL91" i="1" s="1"/>
  <c r="AK61" i="1"/>
  <c r="AK65" i="1"/>
  <c r="AK75" i="1"/>
  <c r="AK17" i="1"/>
  <c r="AK71" i="1"/>
  <c r="AL56" i="1"/>
  <c r="AL90" i="1" s="1"/>
  <c r="AK60" i="1"/>
  <c r="AK64" i="1"/>
  <c r="AK70" i="1"/>
  <c r="AK74" i="1"/>
  <c r="AK16" i="1"/>
  <c r="AI86" i="1"/>
  <c r="AJ86" i="1" l="1"/>
  <c r="AF151" i="1"/>
  <c r="AF147" i="1"/>
  <c r="AI108" i="1"/>
  <c r="AI109" i="1" s="1"/>
  <c r="AI68" i="1"/>
  <c r="AG147" i="1" s="1"/>
  <c r="AI67" i="1"/>
  <c r="AG148" i="1"/>
  <c r="AK55" i="1"/>
  <c r="AK89" i="1" s="1"/>
  <c r="AK92" i="1"/>
  <c r="AI88" i="1"/>
  <c r="AI97" i="1"/>
  <c r="AI98" i="1"/>
  <c r="AG151" i="1" s="1"/>
  <c r="AJ87" i="1"/>
  <c r="AK83" i="1"/>
  <c r="AJ84" i="1"/>
  <c r="AJ80" i="1"/>
  <c r="AK82" i="1"/>
  <c r="AJ59" i="1"/>
  <c r="AH148" i="1" s="1"/>
  <c r="AJ63" i="1"/>
  <c r="AJ69" i="1"/>
  <c r="AJ73" i="1"/>
  <c r="AJ15" i="1"/>
  <c r="AK79" i="1"/>
  <c r="AM57" i="1"/>
  <c r="AM91" i="1" s="1"/>
  <c r="AL61" i="1"/>
  <c r="AL65" i="1"/>
  <c r="AL71" i="1"/>
  <c r="AL75" i="1"/>
  <c r="AL17" i="1"/>
  <c r="AK63" i="1"/>
  <c r="AK73" i="1"/>
  <c r="AK15" i="1"/>
  <c r="AK78" i="1"/>
  <c r="AM56" i="1"/>
  <c r="AM90" i="1" s="1"/>
  <c r="AL60" i="1"/>
  <c r="AL70" i="1"/>
  <c r="AL74" i="1"/>
  <c r="AL64" i="1"/>
  <c r="AL16" i="1"/>
  <c r="AI81" i="1"/>
  <c r="AI77" i="1"/>
  <c r="AL58" i="1"/>
  <c r="AK62" i="1"/>
  <c r="AK66" i="1"/>
  <c r="AK72" i="1"/>
  <c r="AK76" i="1"/>
  <c r="AK18" i="1"/>
  <c r="AK87" i="1" l="1"/>
  <c r="AG146" i="1"/>
  <c r="AK69" i="1"/>
  <c r="AG150" i="1"/>
  <c r="AK108" i="1"/>
  <c r="AK109" i="1" s="1"/>
  <c r="AK68" i="1"/>
  <c r="AJ68" i="1"/>
  <c r="AI149" i="1"/>
  <c r="AH149" i="1"/>
  <c r="AK59" i="1"/>
  <c r="AK77" i="1" s="1"/>
  <c r="AJ67" i="1"/>
  <c r="AL55" i="1"/>
  <c r="AL89" i="1" s="1"/>
  <c r="AL92" i="1"/>
  <c r="AJ98" i="1"/>
  <c r="AH151" i="1" s="1"/>
  <c r="AJ108" i="1"/>
  <c r="AJ109" i="1" s="1"/>
  <c r="AJ97" i="1"/>
  <c r="AK98" i="1"/>
  <c r="AI85" i="1"/>
  <c r="AJ88" i="1"/>
  <c r="AK84" i="1"/>
  <c r="AK86" i="1"/>
  <c r="AL79" i="1"/>
  <c r="AL78" i="1"/>
  <c r="AJ77" i="1"/>
  <c r="AL82" i="1"/>
  <c r="AK81" i="1"/>
  <c r="AN57" i="1"/>
  <c r="AN91" i="1" s="1"/>
  <c r="AM65" i="1"/>
  <c r="AM71" i="1"/>
  <c r="AM61" i="1"/>
  <c r="AM75" i="1"/>
  <c r="AM17" i="1"/>
  <c r="AK80" i="1"/>
  <c r="AL83" i="1"/>
  <c r="AJ81" i="1"/>
  <c r="AL59" i="1"/>
  <c r="AL63" i="1"/>
  <c r="AL73" i="1"/>
  <c r="AL15" i="1"/>
  <c r="AM58" i="1"/>
  <c r="AM92" i="1" s="1"/>
  <c r="AL62" i="1"/>
  <c r="AL66" i="1"/>
  <c r="AL72" i="1"/>
  <c r="AL76" i="1"/>
  <c r="AL18" i="1"/>
  <c r="AN56" i="1"/>
  <c r="AN90" i="1" s="1"/>
  <c r="AM60" i="1"/>
  <c r="AM64" i="1"/>
  <c r="AM70" i="1"/>
  <c r="AM74" i="1"/>
  <c r="AM16" i="1"/>
  <c r="AK97" i="1" l="1"/>
  <c r="AL69" i="1"/>
  <c r="AH150" i="1"/>
  <c r="AH146" i="1"/>
  <c r="AL108" i="1"/>
  <c r="AL109" i="1" s="1"/>
  <c r="AL68" i="1"/>
  <c r="AI151" i="1"/>
  <c r="AJ147" i="1"/>
  <c r="AI147" i="1"/>
  <c r="AH147" i="1"/>
  <c r="AI150" i="1"/>
  <c r="AL67" i="1"/>
  <c r="AK67" i="1"/>
  <c r="AJ148" i="1"/>
  <c r="AI148" i="1"/>
  <c r="AJ149" i="1"/>
  <c r="AL97" i="1"/>
  <c r="AJ150" i="1" s="1"/>
  <c r="AL98" i="1"/>
  <c r="AK85" i="1"/>
  <c r="AL87" i="1"/>
  <c r="AK88" i="1"/>
  <c r="AL86" i="1"/>
  <c r="AM78" i="1"/>
  <c r="AM83" i="1"/>
  <c r="AN58" i="1"/>
  <c r="AM62" i="1"/>
  <c r="AM72" i="1"/>
  <c r="AM66" i="1"/>
  <c r="AM76" i="1"/>
  <c r="AM18" i="1"/>
  <c r="AL84" i="1"/>
  <c r="AM55" i="1"/>
  <c r="AM89" i="1" s="1"/>
  <c r="AM82" i="1"/>
  <c r="AL19" i="1"/>
  <c r="AO57" i="1"/>
  <c r="AO91" i="1" s="1"/>
  <c r="AN61" i="1"/>
  <c r="AN65" i="1"/>
  <c r="AN71" i="1"/>
  <c r="AN75" i="1"/>
  <c r="AN17" i="1"/>
  <c r="AJ85" i="1"/>
  <c r="AO56" i="1"/>
  <c r="AO90" i="1" s="1"/>
  <c r="AN60" i="1"/>
  <c r="AN64" i="1"/>
  <c r="AN70" i="1"/>
  <c r="AN16" i="1"/>
  <c r="AN74" i="1"/>
  <c r="AL81" i="1"/>
  <c r="AL80" i="1"/>
  <c r="AL77" i="1"/>
  <c r="AM79" i="1"/>
  <c r="AJ146" i="1" l="1"/>
  <c r="AI146" i="1"/>
  <c r="AJ151" i="1"/>
  <c r="AM86" i="1"/>
  <c r="AN55" i="1"/>
  <c r="AN89" i="1" s="1"/>
  <c r="AN92" i="1"/>
  <c r="AM87" i="1"/>
  <c r="AL85" i="1"/>
  <c r="AL88" i="1"/>
  <c r="AN78" i="1"/>
  <c r="AN79" i="1"/>
  <c r="AN82" i="1"/>
  <c r="AM80" i="1"/>
  <c r="AP56" i="1"/>
  <c r="AP90" i="1" s="1"/>
  <c r="AO60" i="1"/>
  <c r="AO64" i="1"/>
  <c r="AO70" i="1"/>
  <c r="AO74" i="1"/>
  <c r="AO16" i="1"/>
  <c r="AM59" i="1"/>
  <c r="AM63" i="1"/>
  <c r="AM69" i="1"/>
  <c r="AM15" i="1"/>
  <c r="AM73" i="1"/>
  <c r="AO58" i="1"/>
  <c r="AN62" i="1"/>
  <c r="AN72" i="1"/>
  <c r="AN66" i="1"/>
  <c r="AN76" i="1"/>
  <c r="AN18" i="1"/>
  <c r="AN83" i="1"/>
  <c r="AN63" i="1"/>
  <c r="AP57" i="1"/>
  <c r="AP91" i="1" s="1"/>
  <c r="AO61" i="1"/>
  <c r="AO65" i="1"/>
  <c r="AO71" i="1"/>
  <c r="AO75" i="1"/>
  <c r="AO17" i="1"/>
  <c r="AM84" i="1"/>
  <c r="AN69" i="1" l="1"/>
  <c r="AM108" i="1"/>
  <c r="AM109" i="1" s="1"/>
  <c r="AM68" i="1"/>
  <c r="AK149" i="1"/>
  <c r="AL149" i="1"/>
  <c r="AN108" i="1"/>
  <c r="AN109" i="1" s="1"/>
  <c r="AN68" i="1"/>
  <c r="AM67" i="1"/>
  <c r="AK148" i="1"/>
  <c r="AN73" i="1"/>
  <c r="AO55" i="1"/>
  <c r="AO89" i="1" s="1"/>
  <c r="AO92" i="1"/>
  <c r="AN15" i="1"/>
  <c r="AN59" i="1"/>
  <c r="AN86" i="1"/>
  <c r="AM97" i="1"/>
  <c r="AN98" i="1"/>
  <c r="AM98" i="1"/>
  <c r="AM88" i="1"/>
  <c r="AN87" i="1"/>
  <c r="AO78" i="1"/>
  <c r="AN84" i="1"/>
  <c r="AO83" i="1"/>
  <c r="AN80" i="1"/>
  <c r="AO82" i="1"/>
  <c r="AM77" i="1"/>
  <c r="AQ56" i="1"/>
  <c r="AQ90" i="1" s="1"/>
  <c r="AP64" i="1"/>
  <c r="AP60" i="1"/>
  <c r="AP70" i="1"/>
  <c r="AP74" i="1"/>
  <c r="AP16" i="1"/>
  <c r="AP20" i="1" s="1"/>
  <c r="AO79" i="1"/>
  <c r="AQ57" i="1"/>
  <c r="AQ91" i="1" s="1"/>
  <c r="AP61" i="1"/>
  <c r="AP65" i="1"/>
  <c r="AP71" i="1"/>
  <c r="AP75" i="1"/>
  <c r="AP17" i="1"/>
  <c r="AP21" i="1" s="1"/>
  <c r="AP58" i="1"/>
  <c r="AO62" i="1"/>
  <c r="AO66" i="1"/>
  <c r="AO72" i="1"/>
  <c r="AO76" i="1"/>
  <c r="AO18" i="1"/>
  <c r="AO22" i="1" s="1"/>
  <c r="AM81" i="1"/>
  <c r="F43" i="1"/>
  <c r="G43" i="1"/>
  <c r="H43" i="1"/>
  <c r="I43" i="1"/>
  <c r="J43" i="1"/>
  <c r="K43" i="1"/>
  <c r="L43" i="1"/>
  <c r="M43" i="1"/>
  <c r="M51" i="1" s="1"/>
  <c r="N43" i="1"/>
  <c r="O43" i="1"/>
  <c r="P43" i="1"/>
  <c r="Q43" i="1"/>
  <c r="R43" i="1"/>
  <c r="S43" i="1"/>
  <c r="S51" i="1" s="1"/>
  <c r="T43" i="1"/>
  <c r="U43" i="1"/>
  <c r="V43" i="1"/>
  <c r="W43" i="1"/>
  <c r="X43" i="1"/>
  <c r="Y43" i="1"/>
  <c r="Z43" i="1"/>
  <c r="AA43" i="1"/>
  <c r="AA51" i="1" s="1"/>
  <c r="AB43" i="1"/>
  <c r="AC43" i="1"/>
  <c r="AD43" i="1"/>
  <c r="AE43" i="1"/>
  <c r="AE51" i="1" s="1"/>
  <c r="AF43" i="1"/>
  <c r="AG43" i="1"/>
  <c r="AH43" i="1"/>
  <c r="AI43" i="1"/>
  <c r="AJ43" i="1"/>
  <c r="AK43" i="1"/>
  <c r="AL43" i="1"/>
  <c r="AM43" i="1"/>
  <c r="AN43" i="1"/>
  <c r="AO43" i="1"/>
  <c r="AP43" i="1"/>
  <c r="AQ43" i="1"/>
  <c r="AR43" i="1"/>
  <c r="F44" i="1"/>
  <c r="G44" i="1"/>
  <c r="H44" i="1"/>
  <c r="I44" i="1"/>
  <c r="J44" i="1"/>
  <c r="K44" i="1"/>
  <c r="L44" i="1"/>
  <c r="M44" i="1"/>
  <c r="N44" i="1"/>
  <c r="O44" i="1"/>
  <c r="P44" i="1"/>
  <c r="Q44" i="1"/>
  <c r="R44" i="1"/>
  <c r="S44" i="1"/>
  <c r="T44" i="1"/>
  <c r="T52" i="1" s="1"/>
  <c r="U44" i="1"/>
  <c r="V44" i="1"/>
  <c r="W44" i="1"/>
  <c r="X44" i="1"/>
  <c r="Y44" i="1"/>
  <c r="Z44" i="1"/>
  <c r="AA44" i="1"/>
  <c r="AB44" i="1"/>
  <c r="AB52" i="1" s="1"/>
  <c r="AC44" i="1"/>
  <c r="AD44" i="1"/>
  <c r="AE44" i="1"/>
  <c r="AF44" i="1"/>
  <c r="AG44" i="1"/>
  <c r="AH44" i="1"/>
  <c r="AI44" i="1"/>
  <c r="AJ44" i="1"/>
  <c r="AJ52" i="1" s="1"/>
  <c r="AK44" i="1"/>
  <c r="AL44" i="1"/>
  <c r="AL52" i="1" s="1"/>
  <c r="AM44" i="1"/>
  <c r="AN44" i="1"/>
  <c r="AN52" i="1" s="1"/>
  <c r="AO44" i="1"/>
  <c r="AP44" i="1"/>
  <c r="AQ44" i="1"/>
  <c r="AR44" i="1"/>
  <c r="F45" i="1"/>
  <c r="G45" i="1"/>
  <c r="H45" i="1"/>
  <c r="I45" i="1"/>
  <c r="J45" i="1"/>
  <c r="K45" i="1"/>
  <c r="L45" i="1"/>
  <c r="M45" i="1"/>
  <c r="N45" i="1"/>
  <c r="O45" i="1"/>
  <c r="P45" i="1"/>
  <c r="Q45" i="1"/>
  <c r="R45" i="1"/>
  <c r="S45" i="1"/>
  <c r="T45" i="1"/>
  <c r="U45" i="1"/>
  <c r="V45" i="1"/>
  <c r="W45" i="1"/>
  <c r="X45" i="1"/>
  <c r="Y45" i="1"/>
  <c r="Z45" i="1"/>
  <c r="AA45" i="1"/>
  <c r="AB45" i="1"/>
  <c r="AC45" i="1"/>
  <c r="AD45" i="1"/>
  <c r="AE45" i="1"/>
  <c r="AF45" i="1"/>
  <c r="AG45" i="1"/>
  <c r="AH45" i="1"/>
  <c r="AI45" i="1"/>
  <c r="AJ45" i="1"/>
  <c r="AK45" i="1"/>
  <c r="AL45" i="1"/>
  <c r="AM45" i="1"/>
  <c r="AN45" i="1"/>
  <c r="AO45" i="1"/>
  <c r="AP45" i="1"/>
  <c r="AQ45" i="1"/>
  <c r="AR45" i="1"/>
  <c r="F46" i="1"/>
  <c r="G46" i="1"/>
  <c r="H46" i="1"/>
  <c r="I46" i="1"/>
  <c r="J46" i="1"/>
  <c r="K46" i="1"/>
  <c r="L46" i="1"/>
  <c r="M46" i="1"/>
  <c r="N46" i="1"/>
  <c r="O46" i="1"/>
  <c r="P46" i="1"/>
  <c r="Q46" i="1"/>
  <c r="R46" i="1"/>
  <c r="S46" i="1"/>
  <c r="T46" i="1"/>
  <c r="U46" i="1"/>
  <c r="V46" i="1"/>
  <c r="W46" i="1"/>
  <c r="X46" i="1"/>
  <c r="Y46" i="1"/>
  <c r="Z46" i="1"/>
  <c r="AA46" i="1"/>
  <c r="AB46" i="1"/>
  <c r="AC46" i="1"/>
  <c r="AD46" i="1"/>
  <c r="AE46" i="1"/>
  <c r="AF46" i="1"/>
  <c r="AG46" i="1"/>
  <c r="AH46" i="1"/>
  <c r="AI46" i="1"/>
  <c r="AJ46" i="1"/>
  <c r="AK46" i="1"/>
  <c r="AL46" i="1"/>
  <c r="AM46" i="1"/>
  <c r="AN46" i="1"/>
  <c r="AO46" i="1"/>
  <c r="AP46" i="1"/>
  <c r="AQ46" i="1"/>
  <c r="AR46" i="1"/>
  <c r="F47" i="1"/>
  <c r="G47" i="1"/>
  <c r="H47" i="1"/>
  <c r="H51" i="1" s="1"/>
  <c r="I47" i="1"/>
  <c r="J47" i="1"/>
  <c r="K47" i="1"/>
  <c r="L47" i="1"/>
  <c r="M47" i="1"/>
  <c r="N47" i="1"/>
  <c r="O47" i="1"/>
  <c r="O51" i="1" s="1"/>
  <c r="P47" i="1"/>
  <c r="Q47" i="1"/>
  <c r="R47" i="1"/>
  <c r="S47" i="1"/>
  <c r="T47" i="1"/>
  <c r="U47" i="1"/>
  <c r="V47" i="1"/>
  <c r="W47" i="1"/>
  <c r="X47" i="1"/>
  <c r="Y47" i="1"/>
  <c r="Z47" i="1"/>
  <c r="AA47" i="1"/>
  <c r="AB47" i="1"/>
  <c r="AC47" i="1"/>
  <c r="AD47" i="1"/>
  <c r="AE47" i="1"/>
  <c r="AF47" i="1"/>
  <c r="AG47" i="1"/>
  <c r="AH47" i="1"/>
  <c r="AI47" i="1"/>
  <c r="AJ47" i="1"/>
  <c r="AK47" i="1"/>
  <c r="AL47" i="1"/>
  <c r="AM47" i="1"/>
  <c r="AN47" i="1"/>
  <c r="AO47" i="1"/>
  <c r="AP47" i="1"/>
  <c r="AQ47" i="1"/>
  <c r="AR47" i="1"/>
  <c r="F48" i="1"/>
  <c r="F52" i="1" s="1"/>
  <c r="G48" i="1"/>
  <c r="H48" i="1"/>
  <c r="I48" i="1"/>
  <c r="J48" i="1"/>
  <c r="K48" i="1"/>
  <c r="L48" i="1"/>
  <c r="M48" i="1"/>
  <c r="N48" i="1"/>
  <c r="O48" i="1"/>
  <c r="P48" i="1"/>
  <c r="Q48" i="1"/>
  <c r="R48" i="1"/>
  <c r="S48" i="1"/>
  <c r="T48" i="1"/>
  <c r="U48" i="1"/>
  <c r="V48" i="1"/>
  <c r="W48" i="1"/>
  <c r="X48" i="1"/>
  <c r="X52" i="1" s="1"/>
  <c r="Y48" i="1"/>
  <c r="Z48" i="1"/>
  <c r="AA48" i="1"/>
  <c r="AB48" i="1"/>
  <c r="AC48" i="1"/>
  <c r="AD48" i="1"/>
  <c r="AE48" i="1"/>
  <c r="AF48" i="1"/>
  <c r="AG48" i="1"/>
  <c r="AH48" i="1"/>
  <c r="AI48" i="1"/>
  <c r="AJ48" i="1"/>
  <c r="AK48" i="1"/>
  <c r="AL48" i="1"/>
  <c r="AM48" i="1"/>
  <c r="AN48" i="1"/>
  <c r="AO48" i="1"/>
  <c r="AP48" i="1"/>
  <c r="AQ48" i="1"/>
  <c r="AR48" i="1"/>
  <c r="F49" i="1"/>
  <c r="G49" i="1"/>
  <c r="H49" i="1"/>
  <c r="I49" i="1"/>
  <c r="J49" i="1"/>
  <c r="K49" i="1"/>
  <c r="L49" i="1"/>
  <c r="M49" i="1"/>
  <c r="N49" i="1"/>
  <c r="O49" i="1"/>
  <c r="P49" i="1"/>
  <c r="Q49" i="1"/>
  <c r="R49" i="1"/>
  <c r="S49" i="1"/>
  <c r="T49" i="1"/>
  <c r="U49" i="1"/>
  <c r="V49" i="1"/>
  <c r="W49" i="1"/>
  <c r="X49" i="1"/>
  <c r="Y49" i="1"/>
  <c r="Z49" i="1"/>
  <c r="AA49" i="1"/>
  <c r="AB49" i="1"/>
  <c r="AC49" i="1"/>
  <c r="AC53" i="1" s="1"/>
  <c r="AD49" i="1"/>
  <c r="AE49" i="1"/>
  <c r="AF49" i="1"/>
  <c r="AG49" i="1"/>
  <c r="AH49" i="1"/>
  <c r="AI49" i="1"/>
  <c r="AJ49" i="1"/>
  <c r="AK49" i="1"/>
  <c r="AK53" i="1" s="1"/>
  <c r="AL49" i="1"/>
  <c r="AM49" i="1"/>
  <c r="AN49" i="1"/>
  <c r="AO49" i="1"/>
  <c r="AP49" i="1"/>
  <c r="AQ49" i="1"/>
  <c r="AR49" i="1"/>
  <c r="F50" i="1"/>
  <c r="F54" i="1" s="1"/>
  <c r="G50" i="1"/>
  <c r="H50" i="1"/>
  <c r="I50" i="1"/>
  <c r="J50" i="1"/>
  <c r="K50" i="1"/>
  <c r="L50" i="1"/>
  <c r="M50" i="1"/>
  <c r="M54" i="1" s="1"/>
  <c r="N50" i="1"/>
  <c r="O50" i="1"/>
  <c r="P50" i="1"/>
  <c r="Q50" i="1"/>
  <c r="R50" i="1"/>
  <c r="S50" i="1"/>
  <c r="T50" i="1"/>
  <c r="U50" i="1"/>
  <c r="U54" i="1" s="1"/>
  <c r="V50" i="1"/>
  <c r="W50" i="1"/>
  <c r="X50" i="1"/>
  <c r="Y50" i="1"/>
  <c r="Z50" i="1"/>
  <c r="Z54" i="1" s="1"/>
  <c r="AA50" i="1"/>
  <c r="AB50" i="1"/>
  <c r="AC50" i="1"/>
  <c r="AD50" i="1"/>
  <c r="AE50" i="1"/>
  <c r="AF50" i="1"/>
  <c r="AG50" i="1"/>
  <c r="AH50" i="1"/>
  <c r="AH54" i="1" s="1"/>
  <c r="AI50" i="1"/>
  <c r="AJ50" i="1"/>
  <c r="AK50" i="1"/>
  <c r="AL50" i="1"/>
  <c r="AL54" i="1" s="1"/>
  <c r="AM50" i="1"/>
  <c r="AN50" i="1"/>
  <c r="AO50" i="1"/>
  <c r="AO54" i="1" s="1"/>
  <c r="AP50" i="1"/>
  <c r="AP54" i="1" s="1"/>
  <c r="AQ50" i="1"/>
  <c r="AR50" i="1"/>
  <c r="F51" i="1"/>
  <c r="G51" i="1"/>
  <c r="K51" i="1"/>
  <c r="W51" i="1"/>
  <c r="AI51" i="1"/>
  <c r="AM51" i="1"/>
  <c r="AQ51" i="1"/>
  <c r="H52" i="1"/>
  <c r="L52" i="1"/>
  <c r="P52" i="1"/>
  <c r="AF52" i="1"/>
  <c r="AR52" i="1"/>
  <c r="M53" i="1"/>
  <c r="U53" i="1"/>
  <c r="AG53" i="1"/>
  <c r="AO53" i="1"/>
  <c r="N54" i="1"/>
  <c r="E48" i="1"/>
  <c r="E49" i="1"/>
  <c r="E50" i="1"/>
  <c r="E47" i="1"/>
  <c r="E51" i="1" s="1"/>
  <c r="E44" i="1"/>
  <c r="E52" i="1" s="1"/>
  <c r="E45" i="1"/>
  <c r="E53" i="1" s="1"/>
  <c r="E46" i="1"/>
  <c r="E54" i="1" s="1"/>
  <c r="F19" i="1"/>
  <c r="G19" i="1"/>
  <c r="H19" i="1"/>
  <c r="I19" i="1"/>
  <c r="J19"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AM19"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G20" i="1"/>
  <c r="AH20" i="1"/>
  <c r="AI20" i="1"/>
  <c r="AJ20" i="1"/>
  <c r="AK20" i="1"/>
  <c r="AL20" i="1"/>
  <c r="AM20" i="1"/>
  <c r="AN20" i="1"/>
  <c r="AO20" i="1"/>
  <c r="F21" i="1"/>
  <c r="G21" i="1"/>
  <c r="H21" i="1"/>
  <c r="I21" i="1"/>
  <c r="J21" i="1"/>
  <c r="K21" i="1"/>
  <c r="L21" i="1"/>
  <c r="M21" i="1"/>
  <c r="N21" i="1"/>
  <c r="O21" i="1"/>
  <c r="P21" i="1"/>
  <c r="Q21" i="1"/>
  <c r="R21" i="1"/>
  <c r="S21" i="1"/>
  <c r="T21" i="1"/>
  <c r="U21" i="1"/>
  <c r="V21" i="1"/>
  <c r="W21" i="1"/>
  <c r="X21" i="1"/>
  <c r="Y21" i="1"/>
  <c r="Z21" i="1"/>
  <c r="AA21" i="1"/>
  <c r="AB21" i="1"/>
  <c r="AC21" i="1"/>
  <c r="AD21" i="1"/>
  <c r="AE21" i="1"/>
  <c r="AF21" i="1"/>
  <c r="AG21" i="1"/>
  <c r="AH21" i="1"/>
  <c r="AI21" i="1"/>
  <c r="AJ21" i="1"/>
  <c r="AK21" i="1"/>
  <c r="AL21" i="1"/>
  <c r="AM21" i="1"/>
  <c r="AN21" i="1"/>
  <c r="AO21" i="1"/>
  <c r="F22" i="1"/>
  <c r="G22"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AK22" i="1"/>
  <c r="AL22" i="1"/>
  <c r="AM22" i="1"/>
  <c r="AN22" i="1"/>
  <c r="D9" i="2"/>
  <c r="E23" i="1" l="1"/>
  <c r="AO15" i="1"/>
  <c r="AO59" i="1"/>
  <c r="AM148" i="1" s="1"/>
  <c r="AO69" i="1"/>
  <c r="AN81" i="1"/>
  <c r="AD52" i="1"/>
  <c r="V52" i="1"/>
  <c r="N52" i="1"/>
  <c r="AK51" i="1"/>
  <c r="AC51" i="1"/>
  <c r="U51" i="1"/>
  <c r="AO63" i="1"/>
  <c r="AO98" i="1" s="1"/>
  <c r="AN67" i="1"/>
  <c r="AL146" i="1" s="1"/>
  <c r="AK146" i="1"/>
  <c r="AO73" i="1"/>
  <c r="AL148" i="1"/>
  <c r="AL147" i="1"/>
  <c r="AK147" i="1"/>
  <c r="AK151" i="1"/>
  <c r="AL151" i="1"/>
  <c r="AK150" i="1"/>
  <c r="AO67" i="1"/>
  <c r="AH52" i="1"/>
  <c r="R52" i="1"/>
  <c r="AO51" i="1"/>
  <c r="Q51" i="1"/>
  <c r="AP52" i="1"/>
  <c r="Z52" i="1"/>
  <c r="J52" i="1"/>
  <c r="AG51" i="1"/>
  <c r="Y51" i="1"/>
  <c r="I51" i="1"/>
  <c r="Y54" i="1"/>
  <c r="AB53" i="1"/>
  <c r="P53" i="1"/>
  <c r="AK54" i="1"/>
  <c r="AG54" i="1"/>
  <c r="AC54" i="1"/>
  <c r="Q54" i="1"/>
  <c r="AR53" i="1"/>
  <c r="AN53" i="1"/>
  <c r="AF53" i="1"/>
  <c r="X53" i="1"/>
  <c r="T53" i="1"/>
  <c r="L53" i="1"/>
  <c r="H53" i="1"/>
  <c r="AQ52" i="1"/>
  <c r="AM52" i="1"/>
  <c r="AI52" i="1"/>
  <c r="AE52" i="1"/>
  <c r="AA52" i="1"/>
  <c r="W52" i="1"/>
  <c r="S52" i="1"/>
  <c r="O52" i="1"/>
  <c r="K52" i="1"/>
  <c r="G52" i="1"/>
  <c r="AP51" i="1"/>
  <c r="AL51" i="1"/>
  <c r="AH51" i="1"/>
  <c r="AD51" i="1"/>
  <c r="Z51" i="1"/>
  <c r="V51" i="1"/>
  <c r="R51" i="1"/>
  <c r="N51" i="1"/>
  <c r="J51" i="1"/>
  <c r="AP55" i="1"/>
  <c r="AP89" i="1" s="1"/>
  <c r="AP92" i="1"/>
  <c r="AN54" i="1"/>
  <c r="AO52" i="1"/>
  <c r="AK52" i="1"/>
  <c r="AG52" i="1"/>
  <c r="AC52" i="1"/>
  <c r="Y52" i="1"/>
  <c r="U52" i="1"/>
  <c r="Q52" i="1"/>
  <c r="M52" i="1"/>
  <c r="I52" i="1"/>
  <c r="AR51" i="1"/>
  <c r="AN51" i="1"/>
  <c r="AJ51" i="1"/>
  <c r="AF51" i="1"/>
  <c r="AB51" i="1"/>
  <c r="X51" i="1"/>
  <c r="T51" i="1"/>
  <c r="P51" i="1"/>
  <c r="L51" i="1"/>
  <c r="AN77" i="1"/>
  <c r="AN85" i="1" s="1"/>
  <c r="AN97" i="1"/>
  <c r="AN19" i="1"/>
  <c r="AO86" i="1"/>
  <c r="AO97" i="1"/>
  <c r="AD54" i="1"/>
  <c r="V54" i="1"/>
  <c r="R54" i="1"/>
  <c r="J54" i="1"/>
  <c r="Y53" i="1"/>
  <c r="Q53" i="1"/>
  <c r="I53" i="1"/>
  <c r="I54" i="1"/>
  <c r="AJ53" i="1"/>
  <c r="X54" i="1"/>
  <c r="H54" i="1"/>
  <c r="AI53" i="1"/>
  <c r="S53" i="1"/>
  <c r="AR54" i="1"/>
  <c r="AJ54" i="1"/>
  <c r="AF54" i="1"/>
  <c r="AB54" i="1"/>
  <c r="T54" i="1"/>
  <c r="P54" i="1"/>
  <c r="L54" i="1"/>
  <c r="AQ53" i="1"/>
  <c r="AM53" i="1"/>
  <c r="AE53" i="1"/>
  <c r="AA53" i="1"/>
  <c r="W53" i="1"/>
  <c r="O53" i="1"/>
  <c r="K53" i="1"/>
  <c r="G53" i="1"/>
  <c r="AO87" i="1"/>
  <c r="AP78" i="1"/>
  <c r="AH53" i="1"/>
  <c r="J53" i="1"/>
  <c r="AQ54" i="1"/>
  <c r="AI54" i="1"/>
  <c r="AA54" i="1"/>
  <c r="S54" i="1"/>
  <c r="K54" i="1"/>
  <c r="AP53" i="1"/>
  <c r="AD53" i="1"/>
  <c r="V53" i="1"/>
  <c r="R53" i="1"/>
  <c r="AN88" i="1"/>
  <c r="AM54" i="1"/>
  <c r="AE54" i="1"/>
  <c r="W54" i="1"/>
  <c r="O54" i="1"/>
  <c r="G54" i="1"/>
  <c r="AL53" i="1"/>
  <c r="Z53" i="1"/>
  <c r="N53" i="1"/>
  <c r="AP82" i="1"/>
  <c r="AP79" i="1"/>
  <c r="AO84" i="1"/>
  <c r="AR57" i="1"/>
  <c r="AR91" i="1" s="1"/>
  <c r="AQ71" i="1"/>
  <c r="AQ65" i="1"/>
  <c r="AQ75" i="1"/>
  <c r="AQ61" i="1"/>
  <c r="AQ17" i="1"/>
  <c r="AQ21" i="1" s="1"/>
  <c r="AO81" i="1"/>
  <c r="AP83" i="1"/>
  <c r="AR56" i="1"/>
  <c r="AR90" i="1" s="1"/>
  <c r="AQ60" i="1"/>
  <c r="AQ64" i="1"/>
  <c r="AQ70" i="1"/>
  <c r="AQ74" i="1"/>
  <c r="AQ16" i="1"/>
  <c r="AQ20" i="1" s="1"/>
  <c r="AO77" i="1"/>
  <c r="AO80" i="1"/>
  <c r="AM85" i="1"/>
  <c r="F53" i="1"/>
  <c r="AQ58" i="1"/>
  <c r="AQ92" i="1" s="1"/>
  <c r="AP62" i="1"/>
  <c r="AP66" i="1"/>
  <c r="AP72" i="1"/>
  <c r="AP76" i="1"/>
  <c r="AP18" i="1"/>
  <c r="AP22" i="1" s="1"/>
  <c r="AK26" i="1"/>
  <c r="AG26" i="1"/>
  <c r="AC26" i="1"/>
  <c r="Y26" i="1"/>
  <c r="U26" i="1"/>
  <c r="Q26" i="1"/>
  <c r="M26" i="1"/>
  <c r="I26" i="1"/>
  <c r="AN25" i="1"/>
  <c r="AJ25" i="1"/>
  <c r="AF25" i="1"/>
  <c r="AB25" i="1"/>
  <c r="X25" i="1"/>
  <c r="T25" i="1"/>
  <c r="P25" i="1"/>
  <c r="L25" i="1"/>
  <c r="H25" i="1"/>
  <c r="AM24" i="1"/>
  <c r="AI24" i="1"/>
  <c r="AE24" i="1"/>
  <c r="AA24" i="1"/>
  <c r="W24" i="1"/>
  <c r="S24" i="1"/>
  <c r="O24" i="1"/>
  <c r="K24" i="1"/>
  <c r="G24" i="1"/>
  <c r="AL23" i="1"/>
  <c r="AH23" i="1"/>
  <c r="AD23" i="1"/>
  <c r="Z23" i="1"/>
  <c r="V23" i="1"/>
  <c r="R23" i="1"/>
  <c r="N23" i="1"/>
  <c r="J23" i="1"/>
  <c r="F23" i="1"/>
  <c r="AO26" i="1"/>
  <c r="AN26" i="1"/>
  <c r="AJ26" i="1"/>
  <c r="AF26" i="1"/>
  <c r="AB26" i="1"/>
  <c r="X26" i="1"/>
  <c r="T26" i="1"/>
  <c r="P26" i="1"/>
  <c r="L26" i="1"/>
  <c r="H26" i="1"/>
  <c r="AM25" i="1"/>
  <c r="AI25" i="1"/>
  <c r="AE25" i="1"/>
  <c r="AA25" i="1"/>
  <c r="W25" i="1"/>
  <c r="S25" i="1"/>
  <c r="O25" i="1"/>
  <c r="K25" i="1"/>
  <c r="G25" i="1"/>
  <c r="AP24" i="1"/>
  <c r="AL24" i="1"/>
  <c r="AH24" i="1"/>
  <c r="AD24" i="1"/>
  <c r="Z24" i="1"/>
  <c r="V24" i="1"/>
  <c r="R24" i="1"/>
  <c r="N24" i="1"/>
  <c r="J24" i="1"/>
  <c r="F24" i="1"/>
  <c r="AK23" i="1"/>
  <c r="AG23" i="1"/>
  <c r="AC23" i="1"/>
  <c r="Y23" i="1"/>
  <c r="U23" i="1"/>
  <c r="Q23" i="1"/>
  <c r="M23" i="1"/>
  <c r="I23" i="1"/>
  <c r="AM26" i="1"/>
  <c r="AI26" i="1"/>
  <c r="AE26" i="1"/>
  <c r="AA26" i="1"/>
  <c r="W26" i="1"/>
  <c r="S26" i="1"/>
  <c r="O26" i="1"/>
  <c r="K26" i="1"/>
  <c r="G26" i="1"/>
  <c r="AP25" i="1"/>
  <c r="AL25" i="1"/>
  <c r="AH25" i="1"/>
  <c r="AD25" i="1"/>
  <c r="Z25" i="1"/>
  <c r="V25" i="1"/>
  <c r="R25" i="1"/>
  <c r="N25" i="1"/>
  <c r="J25" i="1"/>
  <c r="F25" i="1"/>
  <c r="AO24" i="1"/>
  <c r="AK24" i="1"/>
  <c r="AG24" i="1"/>
  <c r="AC24" i="1"/>
  <c r="Y24" i="1"/>
  <c r="U24" i="1"/>
  <c r="Q24" i="1"/>
  <c r="M24" i="1"/>
  <c r="I24" i="1"/>
  <c r="AN23" i="1"/>
  <c r="AJ23" i="1"/>
  <c r="AF23" i="1"/>
  <c r="AB23" i="1"/>
  <c r="X23" i="1"/>
  <c r="T23" i="1"/>
  <c r="P23" i="1"/>
  <c r="L23" i="1"/>
  <c r="H23" i="1"/>
  <c r="E24" i="1"/>
  <c r="AL26" i="1"/>
  <c r="AH26" i="1"/>
  <c r="AD26" i="1"/>
  <c r="Z26" i="1"/>
  <c r="V26" i="1"/>
  <c r="R26" i="1"/>
  <c r="N26" i="1"/>
  <c r="J26" i="1"/>
  <c r="F26" i="1"/>
  <c r="AO25" i="1"/>
  <c r="AK25" i="1"/>
  <c r="AG25" i="1"/>
  <c r="AC25" i="1"/>
  <c r="Y25" i="1"/>
  <c r="U25" i="1"/>
  <c r="Q25" i="1"/>
  <c r="M25" i="1"/>
  <c r="I25" i="1"/>
  <c r="AN24" i="1"/>
  <c r="AJ24" i="1"/>
  <c r="AF24" i="1"/>
  <c r="AB24" i="1"/>
  <c r="X24" i="1"/>
  <c r="T24" i="1"/>
  <c r="P24" i="1"/>
  <c r="L24" i="1"/>
  <c r="H24" i="1"/>
  <c r="AM23" i="1"/>
  <c r="AI23" i="1"/>
  <c r="AE23" i="1"/>
  <c r="AA23" i="1"/>
  <c r="W23" i="1"/>
  <c r="S23" i="1"/>
  <c r="O23" i="1"/>
  <c r="K23" i="1"/>
  <c r="G23" i="1"/>
  <c r="E26" i="1"/>
  <c r="E25" i="1"/>
  <c r="AO23" i="1" l="1"/>
  <c r="AO19" i="1"/>
  <c r="AL150" i="1"/>
  <c r="AM146" i="1"/>
  <c r="AM150" i="1"/>
  <c r="AM151" i="1"/>
  <c r="AO108" i="1"/>
  <c r="AO109" i="1" s="1"/>
  <c r="AO68" i="1"/>
  <c r="AM149" i="1"/>
  <c r="AP73" i="1"/>
  <c r="AP69" i="1"/>
  <c r="AP81" i="1" s="1"/>
  <c r="AQ25" i="1"/>
  <c r="AP63" i="1"/>
  <c r="AP15" i="1"/>
  <c r="AP23" i="1" s="1"/>
  <c r="AP59" i="1"/>
  <c r="AP86" i="1"/>
  <c r="AQ78" i="1"/>
  <c r="AO88" i="1"/>
  <c r="AQ79" i="1"/>
  <c r="AO85" i="1"/>
  <c r="AP87" i="1"/>
  <c r="AQ82" i="1"/>
  <c r="AQ83" i="1"/>
  <c r="AP26" i="1"/>
  <c r="AQ24" i="1"/>
  <c r="AR58" i="1"/>
  <c r="AR92" i="1" s="1"/>
  <c r="AQ62" i="1"/>
  <c r="AQ72" i="1"/>
  <c r="AQ66" i="1"/>
  <c r="AQ76" i="1"/>
  <c r="AQ18" i="1"/>
  <c r="AR61" i="1"/>
  <c r="AR65" i="1"/>
  <c r="AR71" i="1"/>
  <c r="AR75" i="1"/>
  <c r="AR17" i="1"/>
  <c r="AP84" i="1"/>
  <c r="AR60" i="1"/>
  <c r="AR64" i="1"/>
  <c r="AR74" i="1"/>
  <c r="AR70" i="1"/>
  <c r="AR16" i="1"/>
  <c r="AQ55" i="1"/>
  <c r="AQ89" i="1" s="1"/>
  <c r="AP80" i="1"/>
  <c r="AP67" i="1" l="1"/>
  <c r="AN148" i="1"/>
  <c r="AQ86" i="1"/>
  <c r="AP108" i="1"/>
  <c r="AP109" i="1" s="1"/>
  <c r="AP68" i="1"/>
  <c r="AN149" i="1"/>
  <c r="AN147" i="1"/>
  <c r="AM147" i="1"/>
  <c r="AP77" i="1"/>
  <c r="AP85" i="1" s="1"/>
  <c r="AQ87" i="1"/>
  <c r="AP98" i="1"/>
  <c r="AP97" i="1"/>
  <c r="AP19" i="1"/>
  <c r="AR55" i="1"/>
  <c r="AR89" i="1" s="1"/>
  <c r="AP88" i="1"/>
  <c r="AR79" i="1"/>
  <c r="AQ84" i="1"/>
  <c r="AR82" i="1"/>
  <c r="AR83" i="1"/>
  <c r="AR21" i="1"/>
  <c r="AR25" i="1"/>
  <c r="AR20" i="1"/>
  <c r="AR24" i="1"/>
  <c r="AR78" i="1"/>
  <c r="AQ22" i="1"/>
  <c r="AQ26" i="1"/>
  <c r="AQ80" i="1"/>
  <c r="AQ59" i="1"/>
  <c r="AQ67" i="1" s="1"/>
  <c r="AQ63" i="1"/>
  <c r="AQ73" i="1"/>
  <c r="AQ69" i="1"/>
  <c r="AQ15" i="1"/>
  <c r="AR66" i="1"/>
  <c r="AR62" i="1"/>
  <c r="AR72" i="1"/>
  <c r="AR76" i="1"/>
  <c r="AR18" i="1"/>
  <c r="AN146" i="1" l="1"/>
  <c r="AO146" i="1"/>
  <c r="AQ108" i="1"/>
  <c r="AQ109" i="1" s="1"/>
  <c r="AQ68" i="1"/>
  <c r="AN150" i="1"/>
  <c r="AO147" i="1"/>
  <c r="AO148" i="1"/>
  <c r="AN151" i="1"/>
  <c r="AO149" i="1"/>
  <c r="AR69" i="1"/>
  <c r="AR63" i="1"/>
  <c r="AR73" i="1"/>
  <c r="AR15" i="1"/>
  <c r="AR59" i="1"/>
  <c r="AR67" i="1" s="1"/>
  <c r="AR146" i="1" s="1"/>
  <c r="AQ97" i="1"/>
  <c r="AO150" i="1" s="1"/>
  <c r="AR97" i="1"/>
  <c r="AR98" i="1"/>
  <c r="AP151" i="1" s="1"/>
  <c r="AQ98" i="1"/>
  <c r="AR87" i="1"/>
  <c r="AR86" i="1"/>
  <c r="AQ88" i="1"/>
  <c r="AR22" i="1"/>
  <c r="AR26" i="1"/>
  <c r="AR80" i="1"/>
  <c r="AQ19" i="1"/>
  <c r="AQ23" i="1"/>
  <c r="AR81" i="1"/>
  <c r="AQ77" i="1"/>
  <c r="AQ81" i="1"/>
  <c r="AR84" i="1"/>
  <c r="AR77" i="1"/>
  <c r="AQ151" i="1" l="1"/>
  <c r="AR108" i="1"/>
  <c r="AR68" i="1"/>
  <c r="AP147" i="1" s="1"/>
  <c r="AP150" i="1"/>
  <c r="AR150" i="1"/>
  <c r="AQ148" i="1"/>
  <c r="AR149" i="1"/>
  <c r="AQ150" i="1"/>
  <c r="AQ147" i="1"/>
  <c r="AP146" i="1"/>
  <c r="AO151" i="1"/>
  <c r="AR151" i="1"/>
  <c r="AP148" i="1"/>
  <c r="AR148" i="1"/>
  <c r="AP149" i="1"/>
  <c r="AQ146" i="1"/>
  <c r="AQ149" i="1"/>
  <c r="AR19" i="1"/>
  <c r="AR23" i="1"/>
  <c r="AR88" i="1"/>
  <c r="AQ85" i="1"/>
  <c r="AR85" i="1"/>
  <c r="AR147" i="1" l="1"/>
  <c r="E103" i="1"/>
  <c r="E105" i="1" s="1"/>
  <c r="AR109" i="1"/>
</calcChain>
</file>

<file path=xl/sharedStrings.xml><?xml version="1.0" encoding="utf-8"?>
<sst xmlns="http://schemas.openxmlformats.org/spreadsheetml/2006/main" count="1125" uniqueCount="195">
  <si>
    <t>Woodshed</t>
  </si>
  <si>
    <t>Study</t>
  </si>
  <si>
    <t>Parameter</t>
  </si>
  <si>
    <t>Unit</t>
  </si>
  <si>
    <t>Comment</t>
  </si>
  <si>
    <t>Source</t>
  </si>
  <si>
    <t>Total</t>
  </si>
  <si>
    <t>1st study: Theoretical max. for woodshed</t>
  </si>
  <si>
    <t>Pellet output (accumulated)</t>
  </si>
  <si>
    <t>Mg</t>
  </si>
  <si>
    <t>Total for all three plants. Total does not equal sum of M&amp;L&amp;A because of FVS conversion crosswalks</t>
  </si>
  <si>
    <t>C analysis Drax 2020-09-02 'totals' row 47-50</t>
  </si>
  <si>
    <t>Moorehouse</t>
  </si>
  <si>
    <t>C analysis Drax 2020-09-02 'totals' row 47-51</t>
  </si>
  <si>
    <t>Lasalle</t>
  </si>
  <si>
    <t>C analysis Drax 2020-09-02 'totals' row 47-52</t>
  </si>
  <si>
    <t>Amite</t>
  </si>
  <si>
    <t>C analysis Drax 2020-09-02 'totals' row 47-53</t>
  </si>
  <si>
    <t>Avoided electr. emissions (accumulated)</t>
  </si>
  <si>
    <t>Mg CO2e</t>
  </si>
  <si>
    <t>Total avoided emissions from all three pellet plants. This is net: Emissions from 0.146 BSL minus pellet processing emissions</t>
  </si>
  <si>
    <t>C analysis Drax 2020-09-02 'totals' row 59; this will always change based on customizatoin (which mill, % residue)</t>
  </si>
  <si>
    <t>Electricity emissions</t>
  </si>
  <si>
    <t>MGCO2e/MWhelec</t>
  </si>
  <si>
    <t>Per MWh emissions for all three pellet plants combined. This includes forest stock change and processing/trsp emissions. 31% of feedstocks are sawmill residues (pellet plants differ by % of feedstock as sawmill residues, this is weighted by plant pellet output. sawmill residues are assumed to have 0 emissions since the emissions associated with these residues is assumed to be zero as it can be argued that their occurence is associated with 'anyway emissions' triggered by the pulp and sawtimber harvest that drives them</t>
  </si>
  <si>
    <t>C analysis Drax 2020-09-02 'totals' row 91; this will always change based on customizatoin (which mill, % residue)</t>
  </si>
  <si>
    <t>20% sawmill residues</t>
  </si>
  <si>
    <t>50% sawmill residues</t>
  </si>
  <si>
    <t>2nd study</t>
  </si>
  <si>
    <t>Electricity production</t>
  </si>
  <si>
    <t>MWh</t>
  </si>
  <si>
    <t>Electricity generation from the pellets from all three pellet plants combined</t>
  </si>
  <si>
    <t>Avoided emissions from baseline</t>
  </si>
  <si>
    <t>Emissions that would have occurred if pellets would not have been used to generate electricity. This is the baseline co2e factor (see 'sheet 2' cell D3) times total electricity generated.</t>
  </si>
  <si>
    <t>Emissions from pellet logistics and transport</t>
  </si>
  <si>
    <t>(Fossil fuel) emissions associated with pellet production and transport</t>
  </si>
  <si>
    <t>Forest C stocks w bioenergy</t>
  </si>
  <si>
    <t>Total carbon stored in 'affected' forest ecosystem (i.e., woodshed of the three pellet plants) when production of pellets is happening; expressed in metric tonnes CO2e</t>
  </si>
  <si>
    <t>C analysis Drax 2020-09-02 'totals' row 3</t>
  </si>
  <si>
    <t>Forest C stocks wo bioenergy</t>
  </si>
  <si>
    <t>C analysis Drax 2020-09-02 'totals' row 23</t>
  </si>
  <si>
    <t>Pulp and WP stocks (accumulated) w bioenergy</t>
  </si>
  <si>
    <t>Carbon stored in wood products including pulp products when pellets are harvested in the affected woodshet. Recall, that harvest for pellets alters forest structure and therefore output of pulp and sawtimber quantities.</t>
  </si>
  <si>
    <t>C analysis Drax 2020-09-02 'totals' row 67</t>
  </si>
  <si>
    <t>Pulp and WP stocks (accumulated) wo bioenergy</t>
  </si>
  <si>
    <t>Same as row 35 but for scenario when no pellets are harvested</t>
  </si>
  <si>
    <t>C analysis Drax 2020-09-02 'totals' row 63</t>
  </si>
  <si>
    <t>Net forest C stocks w bioenergy</t>
  </si>
  <si>
    <t>Reduction of forest carbon stocks when biomass is harvested for pellet production</t>
  </si>
  <si>
    <t>Net WP stocks w bioenergy</t>
  </si>
  <si>
    <t>reduction of wood product stocks incl. pulp when pellets are produced (compared to scenario when no dedicated biomass harvests for pellet production would have occured). Recall that the thinnings triggered by the pellet market would not have happened if no demand foe pellets would have occurred</t>
  </si>
  <si>
    <t>Net forest and WP C stocks w bioenergy</t>
  </si>
  <si>
    <t>total effect of dedicated biomass harvest for pellet production on carbon storage in the forest and in wood products in-use and post-use (landfill storage)</t>
  </si>
  <si>
    <t>Annual forest net growth w bioenergy</t>
  </si>
  <si>
    <t>Annual forest net growth wo bioenergy</t>
  </si>
  <si>
    <t>Stack emissions accumulated</t>
  </si>
  <si>
    <t>Sawlog harvest wo bioenergy</t>
  </si>
  <si>
    <t>C analysis Drax 2020-09-02 'WP LCA' row 2,6,10,14</t>
  </si>
  <si>
    <t>Sawlog harvest w bioenergy</t>
  </si>
  <si>
    <t>Pulp harvest wo bioenergy</t>
  </si>
  <si>
    <t>Pulp harvest w bioenergy</t>
  </si>
  <si>
    <t>WP wo_bioenergy</t>
  </si>
  <si>
    <t>All pulp and merch to wood products</t>
  </si>
  <si>
    <t>WP w_bioenergy</t>
  </si>
  <si>
    <t>Biomass wo_bioenergy</t>
  </si>
  <si>
    <t>No biomass pulled for energy in this scenario</t>
  </si>
  <si>
    <t>Biomass w_bioenergy</t>
  </si>
  <si>
    <t>Control</t>
  </si>
  <si>
    <t>avg biomass mg co2, 80% of biomass delivered will end up in pellets, 0% residue left in forest (recall this is based on CUFT, only stem wood already and all that might be left is due to quality, not dimension)</t>
  </si>
  <si>
    <t>CO2e in pellets</t>
  </si>
  <si>
    <t>1st study</t>
  </si>
  <si>
    <t>Annual pellet prod</t>
  </si>
  <si>
    <t>Aggregated flows - 5 year rolling average for Forest C stocks and Wood products</t>
  </si>
  <si>
    <t>net seq</t>
  </si>
  <si>
    <t>2024 Spatial Informatics Group LLC (SIG)</t>
  </si>
  <si>
    <r>
      <t>Implications for UK Net Zero of Bioenergy with carbon capture and storage (BECCS) utilising Southern US sourced biomass</t>
    </r>
    <r>
      <rPr>
        <b/>
        <sz val="13"/>
        <color theme="1"/>
        <rFont val="Calibri"/>
        <family val="2"/>
        <scheme val="minor"/>
      </rPr>
      <t xml:space="preserve"> </t>
    </r>
  </si>
  <si>
    <t>Supporting tables</t>
  </si>
  <si>
    <t>Global warming potential (GWP) inputs</t>
  </si>
  <si>
    <t>Metric</t>
  </si>
  <si>
    <t>Value</t>
  </si>
  <si>
    <t>Pellet prod. and logistics</t>
  </si>
  <si>
    <t>Mg CO2e/Mwh</t>
  </si>
  <si>
    <t>Drax (2015). Biomass Supply. North Yorkshire: Drax Group plc.</t>
  </si>
  <si>
    <t>Upstream emissions only, no stack - numbers based on OFGEM calculator for 2014: 34g Co2e/MJ, p5</t>
  </si>
  <si>
    <t>Baseline emissions</t>
  </si>
  <si>
    <t>UK Committee on Climate Change (2015). The Fifth Carbon Budget – The Next Step Towards a Low-Carbon Economy. London: Committee on Climate Change (CCC).</t>
  </si>
  <si>
    <t>Official UK electricity grid emission target for 2025 (UK Committee on Climate Change, 2015)</t>
  </si>
  <si>
    <t>Pellet Net Calorific Value (LHV)</t>
  </si>
  <si>
    <t>MWh/Mg</t>
  </si>
  <si>
    <t>DECC BEAC (Biomass Emissions And Counterfactual) Model Version BEAC2015, https://www.gov.uk/government/uploads/system/uploads/attachment_data/file/394758/beac_2015.xlsm</t>
  </si>
  <si>
    <t>Technology data, C30</t>
  </si>
  <si>
    <t>Pellet plant efficiency (LHV)</t>
  </si>
  <si>
    <t>%</t>
  </si>
  <si>
    <t>European Commission (2016). State Aid SA.38760 (2016/C) (ex 2015/N) United Kingdom Investment Contract for Biomass Conversion of the first unit of the Drax power plant. Brussels: European Commission (EC).</t>
  </si>
  <si>
    <t>Only for Unit 1 mentioned (third converted unit)</t>
  </si>
  <si>
    <t>Pellet production efficiency</t>
  </si>
  <si>
    <t>Mg pellets/Mg wood</t>
  </si>
  <si>
    <t>Hanssen et al. 2017  10.1111/gcbb.12426</t>
  </si>
  <si>
    <t>Table S1 (2.3 Mg wet biomass for 1 Mg pellets)</t>
  </si>
  <si>
    <t>Stack emissions</t>
  </si>
  <si>
    <t>C conversions</t>
  </si>
  <si>
    <t>Loblolly specfic gravity</t>
  </si>
  <si>
    <t>Mg/m3</t>
  </si>
  <si>
    <t>Miles and Smith 2009, https://www-nrs-fs-fed-us/pubs/rn/rn_nrs38.pdf</t>
  </si>
  <si>
    <t>Carbon fraction softwood</t>
  </si>
  <si>
    <t>% of dry weight</t>
  </si>
  <si>
    <t xml:space="preserve">IPCC 2006, https://www.ipcc-nggip.iges.or.jp/public/2006gl/pdf/4_Volume4/V4_04_Ch4_Forest_Land.pdf </t>
  </si>
  <si>
    <t>Chapter 4 Forest, Table 4.3; Assuming same fraction for wood pellets</t>
  </si>
  <si>
    <t>Legend</t>
  </si>
  <si>
    <t>Input cell for model</t>
  </si>
  <si>
    <t>Output cell for model</t>
  </si>
  <si>
    <t xml:space="preserve">Mg - Megagram (metric tonne) </t>
  </si>
  <si>
    <r>
      <t>CO</t>
    </r>
    <r>
      <rPr>
        <vertAlign val="subscript"/>
        <sz val="11"/>
        <color theme="1"/>
        <rFont val="Calibri"/>
        <family val="2"/>
        <scheme val="minor"/>
      </rPr>
      <t>2</t>
    </r>
    <r>
      <rPr>
        <sz val="11"/>
        <color theme="1"/>
        <rFont val="Calibri"/>
        <family val="2"/>
        <scheme val="minor"/>
      </rPr>
      <t>e - Carbon dioxide equivalent</t>
    </r>
  </si>
  <si>
    <t>MWh - Megawatt hour</t>
  </si>
  <si>
    <t>m3 - cubic meter</t>
  </si>
  <si>
    <r>
      <t xml:space="preserve">Option 1: </t>
    </r>
    <r>
      <rPr>
        <sz val="11"/>
        <color theme="1"/>
        <rFont val="Calibri"/>
        <family val="2"/>
        <scheme val="minor"/>
      </rPr>
      <t>The biomass power plant increases its sourcing of wood pellets in order to maintain a consistent amount of generation</t>
    </r>
  </si>
  <si>
    <t xml:space="preserve">For the one year slice we are looking at the best estimate of the current position ie with the Drax influenced forest managment, using a recent date as the reference baseline year. </t>
  </si>
  <si>
    <t xml:space="preserve">Mindful of the year to year variability of modelled woodshed carbon flows  we should perhaps use a five year average?  </t>
  </si>
  <si>
    <t xml:space="preserve">With that in mind maybe we chose 2021  and use the values from 2019 to 2024?  From this average we get the total woodshed carbon (in 2021) and the one year change in woodshed carbon (ideally as tonnes CO2e removed  from the atmosphere during the year).  This figure would of course take account of forest wood removal for lumber and pellets. </t>
  </si>
  <si>
    <t>All mills (Scaled to pellet output of 1.5 mio metric tons per yr  - 525k Amite and Moorehouse, 450k Lasalle)</t>
  </si>
  <si>
    <t>2021 (average '19-'23)</t>
  </si>
  <si>
    <t>2021-2030</t>
  </si>
  <si>
    <t>2021-2050</t>
  </si>
  <si>
    <t>average: smoothen irregularities due to forest conditions/age class imbalances</t>
  </si>
  <si>
    <t>Forest C stocks change (when producing bioenergy)</t>
  </si>
  <si>
    <t>Wood products C stock change (when producing bioenergy)</t>
  </si>
  <si>
    <t>Pellets produced</t>
  </si>
  <si>
    <t>Total emissions</t>
  </si>
  <si>
    <t>negative: additional emissions</t>
  </si>
  <si>
    <t>MG CO2e/MWh</t>
  </si>
  <si>
    <t>Forest C stocks</t>
  </si>
  <si>
    <t>Wood products</t>
  </si>
  <si>
    <t>Year</t>
  </si>
  <si>
    <t>Aggregated flows</t>
  </si>
  <si>
    <t>Wbio - Pellet production, annual</t>
  </si>
  <si>
    <t>With bioenergy</t>
  </si>
  <si>
    <t>Pellet production, annual</t>
  </si>
  <si>
    <t>Mg/y</t>
  </si>
  <si>
    <t>Wbio - Pellet production, aggregated</t>
  </si>
  <si>
    <t>Pellet production, aggregated</t>
  </si>
  <si>
    <t xml:space="preserve">Mg  </t>
  </si>
  <si>
    <t>Wbio - Pellet production, aggregated, under CCS</t>
  </si>
  <si>
    <t>Pellet production, aggregated, under CCS</t>
  </si>
  <si>
    <t>Wbio - Forest C stocks</t>
  </si>
  <si>
    <t>Wbio - Wood products</t>
  </si>
  <si>
    <t>Wbio - Emissions from pellet logistics and transport</t>
  </si>
  <si>
    <t>Wbio - CCS</t>
  </si>
  <si>
    <t>CCS</t>
  </si>
  <si>
    <t>Wbio - Total</t>
  </si>
  <si>
    <t>WObio - Forest C stocks</t>
  </si>
  <si>
    <t>Without bioenergy</t>
  </si>
  <si>
    <t>WObio - Wood products</t>
  </si>
  <si>
    <t>WObio - Emissions from pellet logistics and transport</t>
  </si>
  <si>
    <t>WObio - Baseline emissions</t>
  </si>
  <si>
    <t>WObio - Total</t>
  </si>
  <si>
    <t>C payback</t>
  </si>
  <si>
    <t>year</t>
  </si>
  <si>
    <t/>
  </si>
  <si>
    <t>Carbon capture and storage (CCS) analysis</t>
  </si>
  <si>
    <t>Source II</t>
  </si>
  <si>
    <t>CCS start year</t>
  </si>
  <si>
    <t>CO2 emissions due to CCS capture</t>
  </si>
  <si>
    <t>% of CO2 captured</t>
  </si>
  <si>
    <t>15-29%</t>
  </si>
  <si>
    <t>https://committees.parliament.uk/writtenevidence/41921/pdf/</t>
  </si>
  <si>
    <t>CO2 stack emissions captured</t>
  </si>
  <si>
    <t>% of total stack emissions</t>
  </si>
  <si>
    <t>90%-98% (typically 90%)</t>
  </si>
  <si>
    <t>https://climate.ec.europa.eu/system/files/2022-07/if_pf_2022_beccs_en.pdf</t>
  </si>
  <si>
    <t>See also Fajardy et al. 2021 (10.1016/j.gloenvcha.2021.102262), Pisciotta et al. 2022 (10.1016/j.pecs.2021.100982)</t>
  </si>
  <si>
    <t>C payback period (start year: 2019)</t>
  </si>
  <si>
    <t>years</t>
  </si>
  <si>
    <t>Year C payback is reached</t>
  </si>
  <si>
    <t>Scenario</t>
  </si>
  <si>
    <t>Accounting element</t>
  </si>
  <si>
    <t>With bioenergy scenario - net accumulated total</t>
  </si>
  <si>
    <t>Without bioenergy scenario - net accumulated total</t>
  </si>
  <si>
    <t>CCS analysis</t>
  </si>
  <si>
    <t>Inverted scale for graph</t>
  </si>
  <si>
    <t>BAU zeroed /delta calculated/relative change</t>
  </si>
  <si>
    <t>Difference in CO2e impact between BECCS and no-BECCS</t>
  </si>
  <si>
    <t>Difference</t>
  </si>
  <si>
    <t>Baseline emissions incl. emission red. from CCS</t>
  </si>
  <si>
    <t>Without bioenergy - baseline 'anyway' emissions zero'ed out</t>
  </si>
  <si>
    <t>Non-inverted net accumulated</t>
  </si>
  <si>
    <t>With bioenergy scenario - net accumulated total delta to 'without bioenergy' scenario</t>
  </si>
  <si>
    <r>
      <t xml:space="preserve">Option 2: </t>
    </r>
    <r>
      <rPr>
        <sz val="11"/>
        <color theme="1"/>
        <rFont val="Calibri"/>
        <family val="2"/>
        <scheme val="minor"/>
      </rPr>
      <t>The net electricity produced by the biomass power plant drops by 27.5% and is compensated by alternative generation.</t>
    </r>
  </si>
  <si>
    <t>Forest C stocks (annual)</t>
  </si>
  <si>
    <t>w/o bioenergy</t>
  </si>
  <si>
    <t>Total (Amite, Moorehouse, Lasalle)</t>
  </si>
  <si>
    <t>Forest C stock</t>
  </si>
  <si>
    <t>Annual net growth</t>
  </si>
  <si>
    <t>Wood products removed (excl. bioenergy)</t>
  </si>
  <si>
    <t>Biomass removed (pellet feedstock)</t>
  </si>
  <si>
    <t>w bioenergy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</si>
</sst>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00"/>
    <numFmt numFmtId="166" formatCode="0.0%"/>
    <numFmt numFmtId="167" formatCode="_(* #,##0.0_);_(* \(#,##0.0\);_(* &quot;-&quot;??_);_(@_)"/>
    <numFmt numFmtId="168" formatCode="0_);\(0\)"/>
  </numFmts>
  <fonts count="10">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8"/>
      <name val="Calibri"/>
      <family val="2"/>
      <scheme val="minor"/>
    </font>
    <font>
      <u/>
      <sz val="11"/>
      <color theme="10"/>
      <name val="Calibri"/>
      <family val="2"/>
      <scheme val="minor"/>
    </font>
    <font>
      <b/>
      <sz val="11"/>
      <color theme="1"/>
      <name val="Calibri"/>
      <family val="2"/>
      <scheme val="minor"/>
    </font>
    <font>
      <sz val="8"/>
      <color rgb="FF3F4350"/>
      <name val="Arial"/>
      <family val="2"/>
    </font>
    <font>
      <b/>
      <sz val="13"/>
      <color theme="1"/>
      <name val="Calibri"/>
      <family val="2"/>
      <scheme val="minor"/>
    </font>
    <font>
      <vertAlign val="subscript"/>
      <sz val="11"/>
      <color theme="1"/>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6">
    <xf numFmtId="0" fontId="0" fillId="0" borderId="0"/>
    <xf numFmtId="43" fontId="1" fillId="0" borderId="0" applyFont="0" applyFill="0" applyBorder="0" applyAlignment="0" applyProtection="0"/>
    <xf numFmtId="0" fontId="2" fillId="2" borderId="1" applyNumberFormat="0" applyAlignment="0" applyProtection="0"/>
    <xf numFmtId="0" fontId="3" fillId="3" borderId="1" applyNumberFormat="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36">
    <xf numFmtId="0" fontId="0" fillId="0" borderId="0" xfId="0"/>
    <xf numFmtId="164" fontId="2" fillId="2" borderId="1" xfId="1" applyNumberFormat="1" applyFont="1" applyFill="1" applyBorder="1"/>
    <xf numFmtId="0" fontId="0" fillId="0" borderId="0" xfId="0" applyAlignment="1">
      <alignment horizontal="left" indent="1"/>
    </xf>
    <xf numFmtId="165" fontId="2" fillId="2" borderId="1" xfId="2" applyNumberFormat="1"/>
    <xf numFmtId="43" fontId="2" fillId="2" borderId="1" xfId="1" applyFont="1" applyFill="1" applyBorder="1"/>
    <xf numFmtId="164" fontId="3" fillId="3" borderId="1" xfId="1" applyNumberFormat="1" applyFont="1" applyFill="1" applyBorder="1"/>
    <xf numFmtId="164" fontId="3" fillId="3" borderId="1" xfId="3" applyNumberFormat="1"/>
    <xf numFmtId="43" fontId="0" fillId="0" borderId="0" xfId="1" applyFont="1"/>
    <xf numFmtId="166" fontId="2" fillId="2" borderId="1" xfId="4" applyNumberFormat="1" applyFont="1" applyFill="1" applyBorder="1"/>
    <xf numFmtId="0" fontId="2" fillId="2" borderId="1" xfId="2"/>
    <xf numFmtId="0" fontId="5" fillId="0" borderId="0" xfId="5"/>
    <xf numFmtId="0" fontId="6" fillId="0" borderId="0" xfId="0" applyFont="1"/>
    <xf numFmtId="43" fontId="3" fillId="3" borderId="1" xfId="3" applyNumberFormat="1"/>
    <xf numFmtId="0" fontId="0" fillId="4" borderId="0" xfId="0" applyFill="1"/>
    <xf numFmtId="166" fontId="2" fillId="2" borderId="1" xfId="2" applyNumberFormat="1"/>
    <xf numFmtId="43" fontId="0" fillId="0" borderId="0" xfId="0" applyNumberFormat="1"/>
    <xf numFmtId="164" fontId="0" fillId="0" borderId="0" xfId="0" applyNumberFormat="1"/>
    <xf numFmtId="9" fontId="0" fillId="0" borderId="0" xfId="4" applyFont="1"/>
    <xf numFmtId="9" fontId="3" fillId="3" borderId="1" xfId="3" applyNumberFormat="1"/>
    <xf numFmtId="164" fontId="3" fillId="4" borderId="1" xfId="3" applyNumberFormat="1" applyFill="1"/>
    <xf numFmtId="0" fontId="6" fillId="0" borderId="0" xfId="0" applyFont="1" applyProtection="1">
      <protection hidden="1"/>
    </xf>
    <xf numFmtId="0" fontId="0" fillId="0" borderId="0" xfId="0" applyProtection="1">
      <protection hidden="1"/>
    </xf>
    <xf numFmtId="164" fontId="3" fillId="3" borderId="1" xfId="1" applyNumberFormat="1" applyFont="1" applyFill="1" applyBorder="1" applyProtection="1">
      <protection hidden="1"/>
    </xf>
    <xf numFmtId="167" fontId="3" fillId="3" borderId="1" xfId="1" applyNumberFormat="1" applyFont="1" applyFill="1" applyBorder="1" applyProtection="1">
      <protection hidden="1"/>
    </xf>
    <xf numFmtId="43" fontId="3" fillId="3" borderId="1" xfId="1" applyFont="1" applyFill="1" applyBorder="1" applyProtection="1">
      <protection hidden="1"/>
    </xf>
    <xf numFmtId="164" fontId="3" fillId="3" borderId="1" xfId="3" applyNumberFormat="1" applyProtection="1">
      <protection hidden="1"/>
    </xf>
    <xf numFmtId="0" fontId="2" fillId="2" borderId="1" xfId="2" applyProtection="1">
      <protection hidden="1"/>
    </xf>
    <xf numFmtId="168" fontId="3" fillId="3" borderId="1" xfId="3" applyNumberFormat="1" applyProtection="1">
      <protection hidden="1"/>
    </xf>
    <xf numFmtId="0" fontId="0" fillId="0" borderId="0" xfId="0" applyAlignment="1" applyProtection="1">
      <alignment horizontal="left" indent="1"/>
      <protection hidden="1"/>
    </xf>
    <xf numFmtId="166" fontId="2" fillId="2" borderId="1" xfId="4" applyNumberFormat="1" applyFont="1" applyFill="1" applyBorder="1" applyProtection="1">
      <protection hidden="1"/>
    </xf>
    <xf numFmtId="0" fontId="5" fillId="0" borderId="0" xfId="5" applyProtection="1">
      <protection hidden="1"/>
    </xf>
    <xf numFmtId="9" fontId="2" fillId="2" borderId="1" xfId="4" applyFont="1" applyFill="1" applyBorder="1" applyProtection="1">
      <protection hidden="1"/>
    </xf>
    <xf numFmtId="43" fontId="0" fillId="0" borderId="0" xfId="1" applyFont="1" applyProtection="1">
      <protection hidden="1"/>
    </xf>
    <xf numFmtId="43" fontId="0" fillId="0" borderId="0" xfId="0" applyNumberFormat="1" applyProtection="1">
      <protection hidden="1"/>
    </xf>
    <xf numFmtId="0" fontId="7" fillId="0" borderId="0" xfId="0" applyFont="1" applyProtection="1">
      <protection hidden="1"/>
    </xf>
    <xf numFmtId="164" fontId="0" fillId="0" borderId="0" xfId="0" applyNumberFormat="1" applyProtection="1">
      <protection hidden="1"/>
    </xf>
  </cellXfs>
  <cellStyles count="6">
    <cellStyle name="Calculation" xfId="3" builtinId="22"/>
    <cellStyle name="Comma" xfId="1" builtinId="3"/>
    <cellStyle name="Hyperlink" xfId="5" builtinId="8"/>
    <cellStyle name="Input" xfId="2" builtinId="20"/>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Forest stocks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Data!$C$59</c:f>
              <c:strCache>
                <c:ptCount val="1"/>
                <c:pt idx="0">
                  <c:v>Forest C stocks w bioenergy</c:v>
                </c:pt>
              </c:strCache>
            </c:strRef>
          </c:tx>
          <c:spPr>
            <a:ln w="28575" cap="rnd">
              <a:solidFill>
                <a:srgbClr val="FF0000"/>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Data!$E$59:$AR$59</c:f>
              <c:numCache>
                <c:formatCode>_(* #,##0_);_(* \(#,##0\);_(* "-"??_);_(@_)</c:formatCode>
                <c:ptCount val="40"/>
                <c:pt idx="0">
                  <c:v>149059414.8149119</c:v>
                </c:pt>
                <c:pt idx="1">
                  <c:v>143747530.00267762</c:v>
                </c:pt>
                <c:pt idx="2">
                  <c:v>143416382.95306054</c:v>
                </c:pt>
                <c:pt idx="3">
                  <c:v>162186137.72519577</c:v>
                </c:pt>
                <c:pt idx="4">
                  <c:v>163686794.95950183</c:v>
                </c:pt>
                <c:pt idx="5">
                  <c:v>184799489.60443407</c:v>
                </c:pt>
                <c:pt idx="6">
                  <c:v>180334907.97640631</c:v>
                </c:pt>
                <c:pt idx="7">
                  <c:v>202965075.5749253</c:v>
                </c:pt>
                <c:pt idx="8">
                  <c:v>190357144.8973029</c:v>
                </c:pt>
                <c:pt idx="9">
                  <c:v>215414998.10931936</c:v>
                </c:pt>
                <c:pt idx="10">
                  <c:v>203726185.89118728</c:v>
                </c:pt>
                <c:pt idx="11">
                  <c:v>217613721.44515315</c:v>
                </c:pt>
                <c:pt idx="12">
                  <c:v>212254896.31678891</c:v>
                </c:pt>
                <c:pt idx="13">
                  <c:v>236046941.37457666</c:v>
                </c:pt>
                <c:pt idx="14">
                  <c:v>231791940.07313633</c:v>
                </c:pt>
                <c:pt idx="15">
                  <c:v>229151602.76979282</c:v>
                </c:pt>
                <c:pt idx="16">
                  <c:v>170424831.75506178</c:v>
                </c:pt>
                <c:pt idx="17">
                  <c:v>168775043.39134514</c:v>
                </c:pt>
                <c:pt idx="18">
                  <c:v>146464028.65781471</c:v>
                </c:pt>
                <c:pt idx="19">
                  <c:v>121171841.5685623</c:v>
                </c:pt>
                <c:pt idx="20">
                  <c:v>103629697.29589351</c:v>
                </c:pt>
                <c:pt idx="21">
                  <c:v>94154583.011716887</c:v>
                </c:pt>
                <c:pt idx="22">
                  <c:v>84206282.699552953</c:v>
                </c:pt>
                <c:pt idx="23">
                  <c:v>78215905.308419421</c:v>
                </c:pt>
                <c:pt idx="24">
                  <c:v>65136038.19471471</c:v>
                </c:pt>
                <c:pt idx="25">
                  <c:v>68206446.394226283</c:v>
                </c:pt>
                <c:pt idx="26">
                  <c:v>63653316.014614232</c:v>
                </c:pt>
                <c:pt idx="27">
                  <c:v>68550280.231934741</c:v>
                </c:pt>
                <c:pt idx="28">
                  <c:v>63286578.186127372</c:v>
                </c:pt>
                <c:pt idx="29">
                  <c:v>69787576.649768874</c:v>
                </c:pt>
                <c:pt idx="30">
                  <c:v>65329092.894341484</c:v>
                </c:pt>
                <c:pt idx="31">
                  <c:v>72001308.773053333</c:v>
                </c:pt>
                <c:pt idx="32">
                  <c:v>67472274.958045259</c:v>
                </c:pt>
                <c:pt idx="33">
                  <c:v>75356937.828372419</c:v>
                </c:pt>
                <c:pt idx="34">
                  <c:v>70390130.90370813</c:v>
                </c:pt>
                <c:pt idx="35">
                  <c:v>79778545.025662303</c:v>
                </c:pt>
                <c:pt idx="36">
                  <c:v>74573320.223351389</c:v>
                </c:pt>
                <c:pt idx="37">
                  <c:v>83055239.434858769</c:v>
                </c:pt>
                <c:pt idx="38">
                  <c:v>79718772.237883985</c:v>
                </c:pt>
                <c:pt idx="39">
                  <c:v>88008770.698848844</c:v>
                </c:pt>
              </c:numCache>
            </c:numRef>
          </c:val>
          <c:smooth val="0"/>
          <c:extLst>
            <c:ext xmlns:c16="http://schemas.microsoft.com/office/drawing/2014/chart" uri="{C3380CC4-5D6E-409C-BE32-E72D297353CC}">
              <c16:uniqueId val="{00000000-DA6D-4FF8-B071-F82BA6E72AFD}"/>
            </c:ext>
          </c:extLst>
        </c:ser>
        <c:ser>
          <c:idx val="1"/>
          <c:order val="1"/>
          <c:tx>
            <c:strRef>
              <c:f>Data!$C$63</c:f>
              <c:strCache>
                <c:ptCount val="1"/>
                <c:pt idx="0">
                  <c:v>Forest C stocks wo bioenergy</c:v>
                </c:pt>
              </c:strCache>
            </c:strRef>
          </c:tx>
          <c:spPr>
            <a:ln w="28575" cap="rnd">
              <a:solidFill>
                <a:schemeClr val="accent6"/>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Data!$E$63:$AR$63</c:f>
              <c:numCache>
                <c:formatCode>_(* #,##0_);_(* \(#,##0\);_(* "-"??_);_(@_)</c:formatCode>
                <c:ptCount val="40"/>
                <c:pt idx="0">
                  <c:v>162656133.57979384</c:v>
                </c:pt>
                <c:pt idx="1">
                  <c:v>156620885.86928406</c:v>
                </c:pt>
                <c:pt idx="2">
                  <c:v>158259585.01444301</c:v>
                </c:pt>
                <c:pt idx="3">
                  <c:v>177675496.39105546</c:v>
                </c:pt>
                <c:pt idx="4">
                  <c:v>181844379.49807918</c:v>
                </c:pt>
                <c:pt idx="5">
                  <c:v>202785106.60666472</c:v>
                </c:pt>
                <c:pt idx="6">
                  <c:v>200403624.34922889</c:v>
                </c:pt>
                <c:pt idx="7">
                  <c:v>223070173.5256933</c:v>
                </c:pt>
                <c:pt idx="8">
                  <c:v>211711593.35103643</c:v>
                </c:pt>
                <c:pt idx="9">
                  <c:v>238691072.35116246</c:v>
                </c:pt>
                <c:pt idx="10">
                  <c:v>226870851.91583619</c:v>
                </c:pt>
                <c:pt idx="11">
                  <c:v>243310616.93944848</c:v>
                </c:pt>
                <c:pt idx="12">
                  <c:v>237864056.08706218</c:v>
                </c:pt>
                <c:pt idx="13">
                  <c:v>266011075.62880614</c:v>
                </c:pt>
                <c:pt idx="14">
                  <c:v>262280912.8014316</c:v>
                </c:pt>
                <c:pt idx="15">
                  <c:v>259826462.12108481</c:v>
                </c:pt>
                <c:pt idx="16">
                  <c:v>194411309.00891256</c:v>
                </c:pt>
                <c:pt idx="17">
                  <c:v>192124095.75460038</c:v>
                </c:pt>
                <c:pt idx="18">
                  <c:v>167524379.34608179</c:v>
                </c:pt>
                <c:pt idx="19">
                  <c:v>138415237.92131141</c:v>
                </c:pt>
                <c:pt idx="20">
                  <c:v>118702419.22578745</c:v>
                </c:pt>
                <c:pt idx="21">
                  <c:v>107412365.42688808</c:v>
                </c:pt>
                <c:pt idx="22">
                  <c:v>96224577.953313127</c:v>
                </c:pt>
                <c:pt idx="23">
                  <c:v>88825780.065116614</c:v>
                </c:pt>
                <c:pt idx="24">
                  <c:v>74253526.933693811</c:v>
                </c:pt>
                <c:pt idx="25">
                  <c:v>76900626.913630575</c:v>
                </c:pt>
                <c:pt idx="26">
                  <c:v>71891832.010360524</c:v>
                </c:pt>
                <c:pt idx="27">
                  <c:v>76661510.341292098</c:v>
                </c:pt>
                <c:pt idx="28">
                  <c:v>70769511.163126633</c:v>
                </c:pt>
                <c:pt idx="29">
                  <c:v>77469909.785473824</c:v>
                </c:pt>
                <c:pt idx="30">
                  <c:v>72355761.679409921</c:v>
                </c:pt>
                <c:pt idx="31">
                  <c:v>79470804.683491573</c:v>
                </c:pt>
                <c:pt idx="32">
                  <c:v>74446498.822170347</c:v>
                </c:pt>
                <c:pt idx="33">
                  <c:v>83041263.204292327</c:v>
                </c:pt>
                <c:pt idx="34">
                  <c:v>77604531.096809506</c:v>
                </c:pt>
                <c:pt idx="35">
                  <c:v>88404410.621079057</c:v>
                </c:pt>
                <c:pt idx="36">
                  <c:v>82523716.131788015</c:v>
                </c:pt>
                <c:pt idx="37">
                  <c:v>92834212.716538161</c:v>
                </c:pt>
                <c:pt idx="38">
                  <c:v>88936178.911543131</c:v>
                </c:pt>
                <c:pt idx="39">
                  <c:v>99276981.842998415</c:v>
                </c:pt>
              </c:numCache>
            </c:numRef>
          </c:val>
          <c:smooth val="0"/>
          <c:extLst>
            <c:ext xmlns:c16="http://schemas.microsoft.com/office/drawing/2014/chart" uri="{C3380CC4-5D6E-409C-BE32-E72D297353CC}">
              <c16:uniqueId val="{00000001-DA6D-4FF8-B071-F82BA6E72AFD}"/>
            </c:ext>
          </c:extLst>
        </c:ser>
        <c:dLbls>
          <c:showLegendKey val="0"/>
          <c:showVal val="0"/>
          <c:showCatName val="0"/>
          <c:showSerName val="0"/>
          <c:showPercent val="0"/>
          <c:showBubbleSize val="0"/>
        </c:dLbls>
        <c:smooth val="0"/>
        <c:axId val="629485128"/>
        <c:axId val="629484768"/>
      </c:lineChart>
      <c:catAx>
        <c:axId val="62948512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34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4768"/>
        <c:crosses val="autoZero"/>
        <c:auto val="1"/>
        <c:lblAlgn val="ctr"/>
        <c:lblOffset val="100"/>
        <c:noMultiLvlLbl val="0"/>
      </c:catAx>
      <c:valAx>
        <c:axId val="62948476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5128"/>
        <c:crosses val="autoZero"/>
        <c:crossBetween val="between"/>
        <c:dispUnits>
          <c:builtInUnit val="millions"/>
          <c:dispUnitsLbl>
            <c:layout>
              <c:manualLayout>
                <c:xMode val="edge"/>
                <c:yMode val="edge"/>
                <c:x val="2.7777777777777776E-2"/>
                <c:y val="0.27819444444444447"/>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2806459537386"/>
          <c:y val="3.3700980392156861E-2"/>
          <c:w val="0.87610953803188396"/>
          <c:h val="0.86251350934074433"/>
        </c:manualLayout>
      </c:layout>
      <c:lineChart>
        <c:grouping val="standard"/>
        <c:varyColors val="0"/>
        <c:ser>
          <c:idx val="4"/>
          <c:order val="0"/>
          <c:tx>
            <c:strRef>
              <c:f>'Option 1 - Incr. bioenergy prod'!$A$134</c:f>
            </c:strRef>
          </c:tx>
          <c:spPr>
            <a:ln w="28575" cap="rnd">
              <a:solidFill>
                <a:schemeClr val="accent5"/>
              </a:solidFill>
              <a:round/>
            </a:ln>
            <a:effectLst/>
          </c:spPr>
          <c:marker>
            <c:symbol val="none"/>
          </c:marker>
          <c:val>
            <c:numRef>
              <c:f>'Option 1 - Incr. bioenergy prod'!$F$134:$AS$134</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1-9D37-4C68-B4C3-52ECF4C4F41E}"/>
            </c:ext>
          </c:extLst>
        </c:ser>
        <c:ser>
          <c:idx val="8"/>
          <c:order val="1"/>
          <c:tx>
            <c:strRef>
              <c:f>'Option 1 - Incr. bioenergy prod'!$A$45</c:f>
            </c:strRef>
          </c:tx>
          <c:spPr>
            <a:ln w="28575" cap="rnd">
              <a:solidFill>
                <a:schemeClr val="accent3">
                  <a:lumMod val="60000"/>
                </a:schemeClr>
              </a:solidFill>
              <a:round/>
            </a:ln>
            <a:effectLst/>
          </c:spPr>
          <c:marker>
            <c:symbol val="none"/>
          </c:marker>
          <c:val>
            <c:numRef>
              <c:f>'Option 1 - Incr. bioenergy prod'!$F$130:$AS$130</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2-9D37-4C68-B4C3-52ECF4C4F41E}"/>
            </c:ext>
          </c:extLst>
        </c:ser>
        <c:ser>
          <c:idx val="9"/>
          <c:order val="2"/>
          <c:tx>
            <c:strRef>
              <c:f>'Option 1 - Incr. bioenergy prod'!$A$131</c:f>
            </c:strRef>
          </c:tx>
          <c:spPr>
            <a:ln w="28575" cap="rnd">
              <a:solidFill>
                <a:schemeClr val="accent4">
                  <a:lumMod val="60000"/>
                </a:schemeClr>
              </a:solidFill>
              <a:round/>
            </a:ln>
            <a:effectLst/>
          </c:spPr>
          <c:marker>
            <c:symbol val="none"/>
          </c:marker>
          <c:val>
            <c:numRef>
              <c:f>'Option 1 - Incr. bioenergy prod'!$F$131:$AS$131</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3-9D37-4C68-B4C3-52ECF4C4F41E}"/>
            </c:ext>
          </c:extLst>
        </c:ser>
        <c:dLbls>
          <c:showLegendKey val="0"/>
          <c:showVal val="0"/>
          <c:showCatName val="0"/>
          <c:showSerName val="0"/>
          <c:showPercent val="0"/>
          <c:showBubbleSize val="0"/>
        </c:dLbls>
        <c:marker val="1"/>
        <c:smooth val="0"/>
        <c:axId val="498546888"/>
        <c:axId val="498541128"/>
      </c:lineChart>
      <c:catAx>
        <c:axId val="49854688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1128"/>
        <c:crossesAt val="-350000000"/>
        <c:auto val="1"/>
        <c:lblAlgn val="ctr"/>
        <c:lblOffset val="100"/>
        <c:tickLblSkip val="5"/>
        <c:tickMarkSkip val="1"/>
        <c:noMultiLvlLbl val="0"/>
      </c:catAx>
      <c:valAx>
        <c:axId val="49854112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6888"/>
        <c:crosses val="autoZero"/>
        <c:crossBetween val="between"/>
        <c:dispUnits>
          <c:builtInUnit val="millions"/>
          <c:dispUnitsLbl>
            <c:layout>
              <c:manualLayout>
                <c:xMode val="edge"/>
                <c:yMode val="edge"/>
                <c:x val="1.6781738489585352E-2"/>
                <c:y val="0.28186274509803921"/>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balance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60876645607046154"/>
          <c:y val="0.23175877388585481"/>
          <c:w val="0.33729523928086064"/>
          <c:h val="0.1976970148926370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2806459537386"/>
          <c:y val="3.3700980392156861E-2"/>
          <c:w val="0.87610953803188396"/>
          <c:h val="0.86251350934074433"/>
        </c:manualLayout>
      </c:layout>
      <c:lineChart>
        <c:grouping val="standard"/>
        <c:varyColors val="0"/>
        <c:ser>
          <c:idx val="0"/>
          <c:order val="0"/>
          <c:tx>
            <c:strRef>
              <c:f>'Option 1 - Incr. bioenergy prod'!$A$37</c:f>
            </c:strRef>
          </c:tx>
          <c:spPr>
            <a:ln w="28575" cap="rnd">
              <a:solidFill>
                <a:schemeClr val="accent1"/>
              </a:solidFill>
              <a:round/>
            </a:ln>
            <a:effectLst/>
          </c:spPr>
          <c:marker>
            <c:symbol val="none"/>
          </c:marker>
          <c:val>
            <c:numRef>
              <c:f>'Option 1 - Incr. bioenergy prod'!$F$37:$AS$37</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0-9F59-437A-84C4-C6252EAEBF04}"/>
            </c:ext>
          </c:extLst>
        </c:ser>
        <c:ser>
          <c:idx val="1"/>
          <c:order val="1"/>
          <c:tx>
            <c:strRef>
              <c:f>'Option 1 - Incr. bioenergy prod'!$A$38</c:f>
            </c:strRef>
          </c:tx>
          <c:spPr>
            <a:ln w="28575" cap="rnd">
              <a:solidFill>
                <a:schemeClr val="accent2"/>
              </a:solidFill>
              <a:round/>
            </a:ln>
            <a:effectLst/>
          </c:spPr>
          <c:marker>
            <c:symbol val="none"/>
          </c:marker>
          <c:val>
            <c:numRef>
              <c:f>'Option 1 - Incr. bioenergy prod'!$F$38:$AS$38</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1-9F59-437A-84C4-C6252EAEBF04}"/>
            </c:ext>
          </c:extLst>
        </c:ser>
        <c:ser>
          <c:idx val="2"/>
          <c:order val="2"/>
          <c:tx>
            <c:strRef>
              <c:f>'Option 1 - Incr. bioenergy prod'!$A$39</c:f>
            </c:strRef>
          </c:tx>
          <c:spPr>
            <a:ln w="28575" cap="rnd">
              <a:solidFill>
                <a:schemeClr val="accent3"/>
              </a:solidFill>
              <a:round/>
            </a:ln>
            <a:effectLst/>
          </c:spPr>
          <c:marker>
            <c:symbol val="none"/>
          </c:marker>
          <c:val>
            <c:numRef>
              <c:f>'Option 1 - Incr. bioenergy prod'!$F$39:$AS$39</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2-9F59-437A-84C4-C6252EAEBF04}"/>
            </c:ext>
          </c:extLst>
        </c:ser>
        <c:ser>
          <c:idx val="3"/>
          <c:order val="3"/>
          <c:tx>
            <c:strRef>
              <c:f>'Option 1 - Incr. bioenergy prod'!$A$40</c:f>
            </c:strRef>
          </c:tx>
          <c:spPr>
            <a:ln w="28575" cap="rnd">
              <a:solidFill>
                <a:schemeClr val="accent4"/>
              </a:solidFill>
              <a:round/>
            </a:ln>
            <a:effectLst/>
          </c:spPr>
          <c:marker>
            <c:symbol val="none"/>
          </c:marker>
          <c:val>
            <c:numRef>
              <c:f>'Option 1 - Incr. bioenergy prod'!$F$40:$AS$40</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3-9F59-437A-84C4-C6252EAEBF04}"/>
            </c:ext>
          </c:extLst>
        </c:ser>
        <c:ser>
          <c:idx val="4"/>
          <c:order val="4"/>
          <c:tx>
            <c:strRef>
              <c:f>'Option 1 - Incr. bioenergy prod'!$A$41</c:f>
            </c:strRef>
          </c:tx>
          <c:spPr>
            <a:ln w="28575" cap="rnd">
              <a:solidFill>
                <a:schemeClr val="accent5"/>
              </a:solidFill>
              <a:round/>
            </a:ln>
            <a:effectLst/>
          </c:spPr>
          <c:marker>
            <c:symbol val="none"/>
          </c:marker>
          <c:val>
            <c:numRef>
              <c:f>'Option 1 - Incr. bioenergy prod'!$F$41:$AS$41</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4-9F59-437A-84C4-C6252EAEBF04}"/>
            </c:ext>
          </c:extLst>
        </c:ser>
        <c:ser>
          <c:idx val="5"/>
          <c:order val="5"/>
          <c:tx>
            <c:strRef>
              <c:f>'Option 1 - Incr. bioenergy prod'!$A$42</c:f>
            </c:strRef>
          </c:tx>
          <c:spPr>
            <a:ln w="28575" cap="rnd">
              <a:solidFill>
                <a:schemeClr val="accent6"/>
              </a:solidFill>
              <a:round/>
            </a:ln>
            <a:effectLst/>
          </c:spPr>
          <c:marker>
            <c:symbol val="none"/>
          </c:marker>
          <c:val>
            <c:numRef>
              <c:f>'Option 1 - Incr. bioenergy prod'!$F$42:$AS$42</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5-9F59-437A-84C4-C6252EAEBF04}"/>
            </c:ext>
          </c:extLst>
        </c:ser>
        <c:ser>
          <c:idx val="6"/>
          <c:order val="6"/>
          <c:tx>
            <c:strRef>
              <c:f>'Option 1 - Incr. bioenergy prod'!$A$43</c:f>
            </c:strRef>
          </c:tx>
          <c:spPr>
            <a:ln w="28575" cap="rnd">
              <a:solidFill>
                <a:schemeClr val="accent1">
                  <a:lumMod val="60000"/>
                </a:schemeClr>
              </a:solidFill>
              <a:round/>
            </a:ln>
            <a:effectLst/>
          </c:spPr>
          <c:marker>
            <c:symbol val="none"/>
          </c:marker>
          <c:val>
            <c:numRef>
              <c:f>'Option 1 - Incr. bioenergy prod'!$F$43:$AS$43</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6-9F59-437A-84C4-C6252EAEBF04}"/>
            </c:ext>
          </c:extLst>
        </c:ser>
        <c:ser>
          <c:idx val="7"/>
          <c:order val="7"/>
          <c:tx>
            <c:strRef>
              <c:f>'Option 1 - Incr. bioenergy prod'!$A$44</c:f>
            </c:strRef>
          </c:tx>
          <c:spPr>
            <a:ln w="28575" cap="rnd">
              <a:solidFill>
                <a:schemeClr val="accent2">
                  <a:lumMod val="60000"/>
                </a:schemeClr>
              </a:solidFill>
              <a:round/>
            </a:ln>
            <a:effectLst/>
          </c:spPr>
          <c:marker>
            <c:symbol val="none"/>
          </c:marker>
          <c:val>
            <c:numRef>
              <c:f>'Option 1 - Incr. bioenergy prod'!$F$44:$AS$44</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7-9F59-437A-84C4-C6252EAEBF04}"/>
            </c:ext>
          </c:extLst>
        </c:ser>
        <c:ser>
          <c:idx val="8"/>
          <c:order val="8"/>
          <c:tx>
            <c:strRef>
              <c:f>'Option 1 - Incr. bioenergy prod'!$A$45</c:f>
            </c:strRef>
          </c:tx>
          <c:spPr>
            <a:ln w="28575" cap="rnd">
              <a:solidFill>
                <a:schemeClr val="accent3">
                  <a:lumMod val="60000"/>
                </a:schemeClr>
              </a:solidFill>
              <a:round/>
            </a:ln>
            <a:effectLst/>
          </c:spPr>
          <c:marker>
            <c:symbol val="none"/>
          </c:marker>
          <c:val>
            <c:numRef>
              <c:f>'Option 1 - Incr. bioenergy prod'!$F$45:$AS$45</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8-9F59-437A-84C4-C6252EAEBF04}"/>
            </c:ext>
          </c:extLst>
        </c:ser>
        <c:ser>
          <c:idx val="9"/>
          <c:order val="9"/>
          <c:tx>
            <c:strRef>
              <c:f>'Option 1 - Incr. bioenergy prod'!$A$46</c:f>
            </c:strRef>
          </c:tx>
          <c:spPr>
            <a:ln w="28575" cap="rnd">
              <a:solidFill>
                <a:schemeClr val="accent4">
                  <a:lumMod val="60000"/>
                </a:schemeClr>
              </a:solidFill>
              <a:round/>
            </a:ln>
            <a:effectLst/>
          </c:spPr>
          <c:marker>
            <c:symbol val="none"/>
          </c:marker>
          <c:val>
            <c:numRef>
              <c:f>'Option 1 - Incr. bioenergy prod'!$F$46:$AS$46</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9-9F59-437A-84C4-C6252EAEBF04}"/>
            </c:ext>
          </c:extLst>
        </c:ser>
        <c:dLbls>
          <c:showLegendKey val="0"/>
          <c:showVal val="0"/>
          <c:showCatName val="0"/>
          <c:showSerName val="0"/>
          <c:showPercent val="0"/>
          <c:showBubbleSize val="0"/>
        </c:dLbls>
        <c:marker val="1"/>
        <c:smooth val="0"/>
        <c:axId val="498546888"/>
        <c:axId val="498541128"/>
      </c:lineChart>
      <c:catAx>
        <c:axId val="49854688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1128"/>
        <c:crossesAt val="-350000000"/>
        <c:auto val="1"/>
        <c:lblAlgn val="ctr"/>
        <c:lblOffset val="100"/>
        <c:tickLblSkip val="5"/>
        <c:tickMarkSkip val="1"/>
        <c:noMultiLvlLbl val="0"/>
      </c:catAx>
      <c:valAx>
        <c:axId val="49854112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6888"/>
        <c:crosses val="autoZero"/>
        <c:crossBetween val="between"/>
        <c:dispUnits>
          <c:builtInUnit val="millions"/>
          <c:dispUnitsLbl>
            <c:layout>
              <c:manualLayout>
                <c:xMode val="edge"/>
                <c:yMode val="edge"/>
                <c:x val="1.6781738489585352E-2"/>
                <c:y val="0.28186274509803921"/>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emissions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54170577815704068"/>
          <c:y val="0.54388605836035187"/>
          <c:w val="0.43547185912105812"/>
          <c:h val="0.3274374710514126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2806459537386"/>
          <c:y val="3.3700980392156861E-2"/>
          <c:w val="0.87610953803188396"/>
          <c:h val="0.86251350934074433"/>
        </c:manualLayout>
      </c:layout>
      <c:lineChart>
        <c:grouping val="standard"/>
        <c:varyColors val="0"/>
        <c:ser>
          <c:idx val="0"/>
          <c:order val="0"/>
          <c:tx>
            <c:strRef>
              <c:f>'Option 1 - Incr. bioenergy prod'!$A$37</c:f>
            </c:strRef>
          </c:tx>
          <c:spPr>
            <a:ln w="28575" cap="rnd">
              <a:solidFill>
                <a:schemeClr val="accent6"/>
              </a:solidFill>
              <a:round/>
            </a:ln>
            <a:effectLst/>
          </c:spPr>
          <c:marker>
            <c:symbol val="none"/>
          </c:marker>
          <c:val>
            <c:numRef>
              <c:f>'Option 1 - Incr. bioenergy prod'!$F$106:$AS$106</c:f>
              <c:numCache>
                <c:formatCode>_(* #,##0_);_(* \(#,##0\);_(* "-"??_);_(@_)</c:formatCode>
                <c:ptCount val="40"/>
                <c:pt idx="0">
                  <c:v>-145407775.92355001</c:v>
                </c:pt>
                <c:pt idx="1">
                  <c:v>-149602366.37396145</c:v>
                </c:pt>
                <c:pt idx="2">
                  <c:v>-152419252.09106952</c:v>
                </c:pt>
                <c:pt idx="3">
                  <c:v>-159567267.04897398</c:v>
                </c:pt>
                <c:pt idx="4">
                  <c:v>-166884742.64371973</c:v>
                </c:pt>
                <c:pt idx="5">
                  <c:v>-178794481.16809267</c:v>
                </c:pt>
                <c:pt idx="6">
                  <c:v>-184428682.60251409</c:v>
                </c:pt>
                <c:pt idx="7">
                  <c:v>-194774323.23247758</c:v>
                </c:pt>
                <c:pt idx="8">
                  <c:v>-198559662.48982823</c:v>
                </c:pt>
                <c:pt idx="9">
                  <c:v>-222524052.32769266</c:v>
                </c:pt>
                <c:pt idx="10">
                  <c:v>-240484112.05871835</c:v>
                </c:pt>
                <c:pt idx="11">
                  <c:v>-267529080.69983062</c:v>
                </c:pt>
                <c:pt idx="12">
                  <c:v>-288388685.23607337</c:v>
                </c:pt>
                <c:pt idx="13">
                  <c:v>-310857683.30467528</c:v>
                </c:pt>
                <c:pt idx="14">
                  <c:v>-297840058.56258112</c:v>
                </c:pt>
                <c:pt idx="15">
                  <c:v>-285845616.37625182</c:v>
                </c:pt>
                <c:pt idx="16">
                  <c:v>-261133088.73024851</c:v>
                </c:pt>
                <c:pt idx="17">
                  <c:v>-230617199.48760739</c:v>
                </c:pt>
                <c:pt idx="18">
                  <c:v>-195990466.94308347</c:v>
                </c:pt>
                <c:pt idx="19">
                  <c:v>-174950398.32422969</c:v>
                </c:pt>
                <c:pt idx="20">
                  <c:v>-151621085.02994218</c:v>
                </c:pt>
                <c:pt idx="21">
                  <c:v>-132794016.51976416</c:v>
                </c:pt>
                <c:pt idx="22">
                  <c:v>-117335863.86490965</c:v>
                </c:pt>
                <c:pt idx="23">
                  <c:v>-107563932.5816911</c:v>
                </c:pt>
                <c:pt idx="24">
                  <c:v>-99149789.961800724</c:v>
                </c:pt>
                <c:pt idx="25">
                  <c:v>-94830892.729354322</c:v>
                </c:pt>
                <c:pt idx="26">
                  <c:v>-90712457.661135823</c:v>
                </c:pt>
                <c:pt idx="27">
                  <c:v>-91995640.683219731</c:v>
                </c:pt>
                <c:pt idx="28">
                  <c:v>-91201887.993596345</c:v>
                </c:pt>
                <c:pt idx="29">
                  <c:v>-93504782.547648519</c:v>
                </c:pt>
                <c:pt idx="30">
                  <c:v>-93207401.782437608</c:v>
                </c:pt>
                <c:pt idx="31">
                  <c:v>-96537156.166505203</c:v>
                </c:pt>
                <c:pt idx="32">
                  <c:v>-96703378.029660851</c:v>
                </c:pt>
                <c:pt idx="33">
                  <c:v>-100689433.79002522</c:v>
                </c:pt>
                <c:pt idx="34">
                  <c:v>-101398954.19010743</c:v>
                </c:pt>
                <c:pt idx="35">
                  <c:v>-105697703.01129737</c:v>
                </c:pt>
                <c:pt idx="36">
                  <c:v>-106900967.67599022</c:v>
                </c:pt>
                <c:pt idx="37">
                  <c:v>-111761282.10223594</c:v>
                </c:pt>
                <c:pt idx="38">
                  <c:v>-112191759.5154976</c:v>
                </c:pt>
                <c:pt idx="39">
                  <c:v>-115302428.67659384</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0-98E3-4960-9B5F-F91A09490737}"/>
            </c:ext>
          </c:extLst>
        </c:ser>
        <c:ser>
          <c:idx val="1"/>
          <c:order val="1"/>
          <c:tx>
            <c:strRef>
              <c:f>'Option 1 - Incr. bioenergy prod'!$A$38</c:f>
            </c:strRef>
          </c:tx>
          <c:spPr>
            <a:ln w="28575" cap="rnd">
              <a:solidFill>
                <a:schemeClr val="accent4">
                  <a:lumMod val="75000"/>
                </a:schemeClr>
              </a:solidFill>
              <a:round/>
            </a:ln>
            <a:effectLst/>
          </c:spPr>
          <c:marker>
            <c:symbol val="none"/>
          </c:marker>
          <c:val>
            <c:numRef>
              <c:f>'Option 1 - Incr. bioenergy prod'!$F$107:$AS$107</c:f>
              <c:numCache>
                <c:formatCode>_(* #,##0_);_(* \(#,##0\);_(* "-"??_);_(@_)</c:formatCode>
                <c:ptCount val="40"/>
                <c:pt idx="0">
                  <c:v>-4770488.85804273</c:v>
                </c:pt>
                <c:pt idx="1">
                  <c:v>-5458658.550927137</c:v>
                </c:pt>
                <c:pt idx="2">
                  <c:v>-6245539.0816019084</c:v>
                </c:pt>
                <c:pt idx="3">
                  <c:v>-7665916.338011126</c:v>
                </c:pt>
                <c:pt idx="4">
                  <c:v>-9316997.7436826359</c:v>
                </c:pt>
                <c:pt idx="5">
                  <c:v>-10886364.567133764</c:v>
                </c:pt>
                <c:pt idx="6">
                  <c:v>-12423836.201466899</c:v>
                </c:pt>
                <c:pt idx="7">
                  <c:v>-13656828.800780987</c:v>
                </c:pt>
                <c:pt idx="8">
                  <c:v>-14819338.475460824</c:v>
                </c:pt>
                <c:pt idx="9">
                  <c:v>-16809730.284163915</c:v>
                </c:pt>
                <c:pt idx="10">
                  <c:v>-18728147.515170291</c:v>
                </c:pt>
                <c:pt idx="11">
                  <c:v>-20448000.847713895</c:v>
                </c:pt>
                <c:pt idx="12">
                  <c:v>-22339799.500618853</c:v>
                </c:pt>
                <c:pt idx="13">
                  <c:v>-23580826.517223686</c:v>
                </c:pt>
                <c:pt idx="14">
                  <c:v>-22710771.967761379</c:v>
                </c:pt>
                <c:pt idx="15">
                  <c:v>-21306253.704991199</c:v>
                </c:pt>
                <c:pt idx="16">
                  <c:v>-19662555.133917697</c:v>
                </c:pt>
                <c:pt idx="17">
                  <c:v>-17174233.487557031</c:v>
                </c:pt>
                <c:pt idx="18">
                  <c:v>-14848683.167599913</c:v>
                </c:pt>
                <c:pt idx="19">
                  <c:v>-13208175.928342992</c:v>
                </c:pt>
                <c:pt idx="20">
                  <c:v>-11795271.823412515</c:v>
                </c:pt>
                <c:pt idx="21">
                  <c:v>-10427144.760391755</c:v>
                </c:pt>
                <c:pt idx="22">
                  <c:v>-9492193.7863076236</c:v>
                </c:pt>
                <c:pt idx="23">
                  <c:v>-8775113.7823378835</c:v>
                </c:pt>
                <c:pt idx="24">
                  <c:v>-8281381.2068464356</c:v>
                </c:pt>
                <c:pt idx="25">
                  <c:v>-7915267.5050646113</c:v>
                </c:pt>
                <c:pt idx="26">
                  <c:v>-7664803.2086117417</c:v>
                </c:pt>
                <c:pt idx="27">
                  <c:v>-7575518.5300756674</c:v>
                </c:pt>
                <c:pt idx="28">
                  <c:v>-7528099.690676773</c:v>
                </c:pt>
                <c:pt idx="29">
                  <c:v>-7474273.8402562039</c:v>
                </c:pt>
                <c:pt idx="30">
                  <c:v>-7432444.5939095914</c:v>
                </c:pt>
                <c:pt idx="31">
                  <c:v>-7403717.1605662061</c:v>
                </c:pt>
                <c:pt idx="32">
                  <c:v>-7378994.1195834754</c:v>
                </c:pt>
                <c:pt idx="33">
                  <c:v>-7359414.7069055913</c:v>
                </c:pt>
                <c:pt idx="34">
                  <c:v>-7351215.7965724599</c:v>
                </c:pt>
                <c:pt idx="35">
                  <c:v>-7336579.5242317077</c:v>
                </c:pt>
                <c:pt idx="36">
                  <c:v>-7335239.0634347275</c:v>
                </c:pt>
                <c:pt idx="37">
                  <c:v>-7335652.7957474068</c:v>
                </c:pt>
                <c:pt idx="38">
                  <c:v>-7332226.5855305959</c:v>
                </c:pt>
                <c:pt idx="39">
                  <c:v>-7326158.700321313</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1-98E3-4960-9B5F-F91A09490737}"/>
            </c:ext>
          </c:extLst>
        </c:ser>
        <c:ser>
          <c:idx val="2"/>
          <c:order val="2"/>
          <c:tx>
            <c:strRef>
              <c:f>'Option 1 - Incr. bioenergy prod'!$A$39</c:f>
            </c:strRef>
          </c:tx>
          <c:spPr>
            <a:ln w="28575" cap="rnd">
              <a:solidFill>
                <a:schemeClr val="accent3"/>
              </a:solidFill>
              <a:round/>
            </a:ln>
            <a:effectLst/>
          </c:spPr>
          <c:marker>
            <c:symbol val="none"/>
          </c:marker>
          <c:val>
            <c:numRef>
              <c:f>'Option 1 - Incr. bioenergy prod'!$F$108:$AS$108</c:f>
              <c:numCache>
                <c:formatCode>_(* #,##0_);_(* \(#,##0\);_(* "-"??_);_(@_)</c:formatCode>
                <c:ptCount val="40"/>
                <c:pt idx="0">
                  <c:v>347866.49071942439</c:v>
                </c:pt>
                <c:pt idx="1">
                  <c:v>695732.98143884877</c:v>
                </c:pt>
                <c:pt idx="2">
                  <c:v>1043599.4721582732</c:v>
                </c:pt>
                <c:pt idx="3">
                  <c:v>1391465.9628776975</c:v>
                </c:pt>
                <c:pt idx="4">
                  <c:v>1739332.4535971219</c:v>
                </c:pt>
                <c:pt idx="5">
                  <c:v>2087198.9443165464</c:v>
                </c:pt>
                <c:pt idx="6">
                  <c:v>2435065.435035971</c:v>
                </c:pt>
                <c:pt idx="7">
                  <c:v>2782931.9257553951</c:v>
                </c:pt>
                <c:pt idx="8">
                  <c:v>3130798.4164748196</c:v>
                </c:pt>
                <c:pt idx="9">
                  <c:v>3478664.9071942437</c:v>
                </c:pt>
                <c:pt idx="10">
                  <c:v>3826531.3979136688</c:v>
                </c:pt>
                <c:pt idx="11">
                  <c:v>4306347.2471818412</c:v>
                </c:pt>
                <c:pt idx="12">
                  <c:v>4786163.0964500122</c:v>
                </c:pt>
                <c:pt idx="13">
                  <c:v>5265978.945718185</c:v>
                </c:pt>
                <c:pt idx="14">
                  <c:v>5745794.794986356</c:v>
                </c:pt>
                <c:pt idx="15">
                  <c:v>6225610.6442545289</c:v>
                </c:pt>
                <c:pt idx="16">
                  <c:v>6705426.4935227009</c:v>
                </c:pt>
                <c:pt idx="17">
                  <c:v>7185242.3427908728</c:v>
                </c:pt>
                <c:pt idx="18">
                  <c:v>7665058.1920590438</c:v>
                </c:pt>
                <c:pt idx="19">
                  <c:v>8144874.0413272176</c:v>
                </c:pt>
                <c:pt idx="20">
                  <c:v>8624689.8905953895</c:v>
                </c:pt>
                <c:pt idx="21">
                  <c:v>9104505.7398635596</c:v>
                </c:pt>
                <c:pt idx="22">
                  <c:v>9584321.5891317334</c:v>
                </c:pt>
                <c:pt idx="23">
                  <c:v>10064137.438399903</c:v>
                </c:pt>
                <c:pt idx="24">
                  <c:v>10543953.287668075</c:v>
                </c:pt>
                <c:pt idx="25">
                  <c:v>11023769.136936249</c:v>
                </c:pt>
                <c:pt idx="26">
                  <c:v>11503584.986204421</c:v>
                </c:pt>
                <c:pt idx="27">
                  <c:v>11983400.835472593</c:v>
                </c:pt>
                <c:pt idx="28">
                  <c:v>12463216.684740765</c:v>
                </c:pt>
                <c:pt idx="29">
                  <c:v>12943032.534008937</c:v>
                </c:pt>
                <c:pt idx="30">
                  <c:v>13422848.383277109</c:v>
                </c:pt>
                <c:pt idx="31">
                  <c:v>13902664.232545283</c:v>
                </c:pt>
                <c:pt idx="32">
                  <c:v>14382480.081813453</c:v>
                </c:pt>
                <c:pt idx="33">
                  <c:v>14862295.931081625</c:v>
                </c:pt>
                <c:pt idx="34">
                  <c:v>15342111.780349797</c:v>
                </c:pt>
                <c:pt idx="35">
                  <c:v>15821927.629617967</c:v>
                </c:pt>
                <c:pt idx="36">
                  <c:v>16301743.478886137</c:v>
                </c:pt>
                <c:pt idx="37">
                  <c:v>16781559.328154311</c:v>
                </c:pt>
                <c:pt idx="38">
                  <c:v>17261375.177422479</c:v>
                </c:pt>
                <c:pt idx="39">
                  <c:v>17741191.026690647</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2-98E3-4960-9B5F-F91A09490737}"/>
            </c:ext>
          </c:extLst>
        </c:ser>
        <c:ser>
          <c:idx val="3"/>
          <c:order val="3"/>
          <c:tx>
            <c:strRef>
              <c:f>'Option 1 - Incr. bioenergy prod'!$A$40</c:f>
            </c:strRef>
          </c:tx>
          <c:spPr>
            <a:ln w="28575" cap="rnd">
              <a:solidFill>
                <a:schemeClr val="tx1"/>
              </a:solidFill>
              <a:round/>
            </a:ln>
            <a:effectLst/>
          </c:spPr>
          <c:marker>
            <c:symbol val="none"/>
          </c:marker>
          <c:val>
            <c:numRef>
              <c:f>'Option 1 - Incr. bioenergy prod'!$F$109:$AS$109</c:f>
              <c:numCache>
                <c:formatCode>_(* #,##0_);_(* \(#,##0\);_(* "-"??_);_(@_)</c:formatCode>
                <c:ptCount val="40"/>
                <c:pt idx="0">
                  <c:v>0</c:v>
                </c:pt>
                <c:pt idx="1">
                  <c:v>0</c:v>
                </c:pt>
                <c:pt idx="2">
                  <c:v>0</c:v>
                </c:pt>
                <c:pt idx="3">
                  <c:v>0</c:v>
                </c:pt>
                <c:pt idx="4">
                  <c:v>0</c:v>
                </c:pt>
                <c:pt idx="5">
                  <c:v>0</c:v>
                </c:pt>
                <c:pt idx="6">
                  <c:v>0</c:v>
                </c:pt>
                <c:pt idx="7">
                  <c:v>0</c:v>
                </c:pt>
                <c:pt idx="8">
                  <c:v>0</c:v>
                </c:pt>
                <c:pt idx="9">
                  <c:v>0</c:v>
                </c:pt>
                <c:pt idx="10">
                  <c:v>0</c:v>
                </c:pt>
                <c:pt idx="11">
                  <c:v>-2376000.0000000005</c:v>
                </c:pt>
                <c:pt idx="12">
                  <c:v>-4752000.0000000009</c:v>
                </c:pt>
                <c:pt idx="13">
                  <c:v>-7128000.0000000009</c:v>
                </c:pt>
                <c:pt idx="14">
                  <c:v>-9504000.0000000019</c:v>
                </c:pt>
                <c:pt idx="15">
                  <c:v>-11880000.000000002</c:v>
                </c:pt>
                <c:pt idx="16">
                  <c:v>-14256000.000000002</c:v>
                </c:pt>
                <c:pt idx="17">
                  <c:v>-16632000.000000004</c:v>
                </c:pt>
                <c:pt idx="18">
                  <c:v>-19008000.000000004</c:v>
                </c:pt>
                <c:pt idx="19">
                  <c:v>-21384000</c:v>
                </c:pt>
                <c:pt idx="20">
                  <c:v>-23760000.000000004</c:v>
                </c:pt>
                <c:pt idx="21">
                  <c:v>-26136000</c:v>
                </c:pt>
                <c:pt idx="22">
                  <c:v>-28512000.000000004</c:v>
                </c:pt>
                <c:pt idx="23">
                  <c:v>-30888000.000000011</c:v>
                </c:pt>
                <c:pt idx="24">
                  <c:v>-33264000.000000007</c:v>
                </c:pt>
                <c:pt idx="25">
                  <c:v>-35640000.000000007</c:v>
                </c:pt>
                <c:pt idx="26">
                  <c:v>-38016000.000000007</c:v>
                </c:pt>
                <c:pt idx="27">
                  <c:v>-40392000.000000007</c:v>
                </c:pt>
                <c:pt idx="28">
                  <c:v>-42768000.000000015</c:v>
                </c:pt>
                <c:pt idx="29">
                  <c:v>-45144000.000000022</c:v>
                </c:pt>
                <c:pt idx="30">
                  <c:v>-47520000.000000022</c:v>
                </c:pt>
                <c:pt idx="31">
                  <c:v>-49896000.00000003</c:v>
                </c:pt>
                <c:pt idx="32">
                  <c:v>-52272000.000000022</c:v>
                </c:pt>
                <c:pt idx="33">
                  <c:v>-54648000.000000022</c:v>
                </c:pt>
                <c:pt idx="34">
                  <c:v>-57024000.00000003</c:v>
                </c:pt>
                <c:pt idx="35">
                  <c:v>-59400000.000000037</c:v>
                </c:pt>
                <c:pt idx="36">
                  <c:v>-61776000.00000003</c:v>
                </c:pt>
                <c:pt idx="37">
                  <c:v>-64152000.00000003</c:v>
                </c:pt>
                <c:pt idx="38">
                  <c:v>-66528000.000000037</c:v>
                </c:pt>
                <c:pt idx="39">
                  <c:v>-68904000.000000045</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3-98E3-4960-9B5F-F91A09490737}"/>
            </c:ext>
          </c:extLst>
        </c:ser>
        <c:ser>
          <c:idx val="4"/>
          <c:order val="4"/>
          <c:tx>
            <c:strRef>
              <c:f>'Option 1 - Incr. bioenergy prod'!$A$41</c:f>
            </c:strRef>
          </c:tx>
          <c:spPr>
            <a:ln w="28575" cap="rnd">
              <a:solidFill>
                <a:srgbClr val="FF0000"/>
              </a:solidFill>
              <a:round/>
            </a:ln>
            <a:effectLst/>
          </c:spPr>
          <c:marker>
            <c:symbol val="none"/>
          </c:marker>
          <c:val>
            <c:numRef>
              <c:f>'Option 1 - Incr. bioenergy prod'!$F$110:$AS$110</c:f>
              <c:numCache>
                <c:formatCode>_(* #,##0_);_(* \(#,##0\);_(* "-"??_);_(@_)</c:formatCode>
                <c:ptCount val="40"/>
                <c:pt idx="0">
                  <c:v>-149830398.29087329</c:v>
                </c:pt>
                <c:pt idx="1">
                  <c:v>-154365291.94344974</c:v>
                </c:pt>
                <c:pt idx="2">
                  <c:v>-157621191.70051315</c:v>
                </c:pt>
                <c:pt idx="3">
                  <c:v>-165841717.4241074</c:v>
                </c:pt>
                <c:pt idx="4">
                  <c:v>-174462407.93380523</c:v>
                </c:pt>
                <c:pt idx="5">
                  <c:v>-187593646.79090989</c:v>
                </c:pt>
                <c:pt idx="6">
                  <c:v>-194417453.368945</c:v>
                </c:pt>
                <c:pt idx="7">
                  <c:v>-205648220.10750318</c:v>
                </c:pt>
                <c:pt idx="8">
                  <c:v>-210248202.54881424</c:v>
                </c:pt>
                <c:pt idx="9">
                  <c:v>-235855117.70466232</c:v>
                </c:pt>
                <c:pt idx="10">
                  <c:v>-255385728.17597499</c:v>
                </c:pt>
                <c:pt idx="11">
                  <c:v>-286046734.30036271</c:v>
                </c:pt>
                <c:pt idx="12">
                  <c:v>-310694321.64024222</c:v>
                </c:pt>
                <c:pt idx="13">
                  <c:v>-336300530.87618077</c:v>
                </c:pt>
                <c:pt idx="14">
                  <c:v>-324309035.73535615</c:v>
                </c:pt>
                <c:pt idx="15">
                  <c:v>-312806259.43698853</c:v>
                </c:pt>
                <c:pt idx="16">
                  <c:v>-288346217.3706435</c:v>
                </c:pt>
                <c:pt idx="17">
                  <c:v>-257238190.63237354</c:v>
                </c:pt>
                <c:pt idx="18">
                  <c:v>-222182091.91862434</c:v>
                </c:pt>
                <c:pt idx="19">
                  <c:v>-201397700.21124548</c:v>
                </c:pt>
                <c:pt idx="20">
                  <c:v>-178551666.96275932</c:v>
                </c:pt>
                <c:pt idx="21">
                  <c:v>-160252655.54029232</c:v>
                </c:pt>
                <c:pt idx="22">
                  <c:v>-145755736.06208554</c:v>
                </c:pt>
                <c:pt idx="23">
                  <c:v>-137162908.92562908</c:v>
                </c:pt>
                <c:pt idx="24">
                  <c:v>-130151217.88097909</c:v>
                </c:pt>
                <c:pt idx="25">
                  <c:v>-127362391.09748268</c:v>
                </c:pt>
                <c:pt idx="26">
                  <c:v>-124889675.88354316</c:v>
                </c:pt>
                <c:pt idx="27">
                  <c:v>-127979758.37782282</c:v>
                </c:pt>
                <c:pt idx="28">
                  <c:v>-129034770.99953237</c:v>
                </c:pt>
                <c:pt idx="29">
                  <c:v>-133180023.85389581</c:v>
                </c:pt>
                <c:pt idx="30">
                  <c:v>-134736997.99307013</c:v>
                </c:pt>
                <c:pt idx="31">
                  <c:v>-139934209.09452617</c:v>
                </c:pt>
                <c:pt idx="32">
                  <c:v>-141971892.06743088</c:v>
                </c:pt>
                <c:pt idx="33">
                  <c:v>-147834552.56584921</c:v>
                </c:pt>
                <c:pt idx="34">
                  <c:v>-150432058.20633012</c:v>
                </c:pt>
                <c:pt idx="35">
                  <c:v>-156612354.90591115</c:v>
                </c:pt>
                <c:pt idx="36">
                  <c:v>-159710463.26053882</c:v>
                </c:pt>
                <c:pt idx="37">
                  <c:v>-166467375.56982905</c:v>
                </c:pt>
                <c:pt idx="38">
                  <c:v>-168790610.92360574</c:v>
                </c:pt>
                <c:pt idx="39">
                  <c:v>-173791396.35022455</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4-98E3-4960-9B5F-F91A09490737}"/>
            </c:ext>
          </c:extLst>
        </c:ser>
        <c:ser>
          <c:idx val="5"/>
          <c:order val="5"/>
          <c:tx>
            <c:strRef>
              <c:f>'Option 1 - Incr. bioenergy prod'!$A$42</c:f>
            </c:strRef>
          </c:tx>
          <c:spPr>
            <a:ln w="28575" cap="rnd">
              <a:solidFill>
                <a:schemeClr val="accent6"/>
              </a:solidFill>
              <a:prstDash val="sysDash"/>
              <a:round/>
            </a:ln>
            <a:effectLst/>
          </c:spPr>
          <c:marker>
            <c:symbol val="none"/>
          </c:marker>
          <c:val>
            <c:numRef>
              <c:f>'Option 1 - Incr. bioenergy prod'!$F$111:$AS$111</c:f>
              <c:numCache>
                <c:formatCode>_(* #,##0_);_(* \(#,##0\);_(* "-"??_);_(@_)</c:formatCode>
                <c:ptCount val="40"/>
                <c:pt idx="0">
                  <c:v>-159178868.15450695</c:v>
                </c:pt>
                <c:pt idx="1">
                  <c:v>-163803025.21364409</c:v>
                </c:pt>
                <c:pt idx="2">
                  <c:v>-167411296.0705311</c:v>
                </c:pt>
                <c:pt idx="3">
                  <c:v>-175437090.67590529</c:v>
                </c:pt>
                <c:pt idx="4">
                  <c:v>-184193638.37189427</c:v>
                </c:pt>
                <c:pt idx="5">
                  <c:v>-197155756.0741443</c:v>
                </c:pt>
                <c:pt idx="6">
                  <c:v>-203962975.46614051</c:v>
                </c:pt>
                <c:pt idx="7">
                  <c:v>-215332314.03675717</c:v>
                </c:pt>
                <c:pt idx="8">
                  <c:v>-220149463.09859142</c:v>
                </c:pt>
                <c:pt idx="9">
                  <c:v>-247188908.41893834</c:v>
                </c:pt>
                <c:pt idx="10">
                  <c:v>-268192544.35850653</c:v>
                </c:pt>
                <c:pt idx="11">
                  <c:v>-299232591.37900436</c:v>
                </c:pt>
                <c:pt idx="12">
                  <c:v>-323847732.16433924</c:v>
                </c:pt>
                <c:pt idx="13">
                  <c:v>-350149827.19388503</c:v>
                </c:pt>
                <c:pt idx="14">
                  <c:v>-336660362.93718547</c:v>
                </c:pt>
                <c:pt idx="15">
                  <c:v>-324042442.84547186</c:v>
                </c:pt>
                <c:pt idx="16">
                  <c:v>-296873699.04334098</c:v>
                </c:pt>
                <c:pt idx="17">
                  <c:v>-262703857.69710097</c:v>
                </c:pt>
                <c:pt idx="18">
                  <c:v>-223773087.24322587</c:v>
                </c:pt>
                <c:pt idx="19">
                  <c:v>-199773378.66887423</c:v>
                </c:pt>
                <c:pt idx="20">
                  <c:v>-173318339.27541572</c:v>
                </c:pt>
                <c:pt idx="21">
                  <c:v>-151608380.85308045</c:v>
                </c:pt>
                <c:pt idx="22">
                  <c:v>-133908598.51166871</c:v>
                </c:pt>
                <c:pt idx="23">
                  <c:v>-122377069.59797028</c:v>
                </c:pt>
                <c:pt idx="24">
                  <c:v>-112578301.75892818</c:v>
                </c:pt>
                <c:pt idx="25">
                  <c:v>-107181593.45216377</c:v>
                </c:pt>
                <c:pt idx="26">
                  <c:v>-102200553.75506309</c:v>
                </c:pt>
                <c:pt idx="27">
                  <c:v>-103087831.78314033</c:v>
                </c:pt>
                <c:pt idx="28">
                  <c:v>-101834075.85645875</c:v>
                </c:pt>
                <c:pt idx="29">
                  <c:v>-103924826.93870182</c:v>
                </c:pt>
                <c:pt idx="30">
                  <c:v>-103313789.27825443</c:v>
                </c:pt>
                <c:pt idx="31">
                  <c:v>-106699100.1861622</c:v>
                </c:pt>
                <c:pt idx="32">
                  <c:v>-106736237.09963413</c:v>
                </c:pt>
                <c:pt idx="33">
                  <c:v>-111163450.60078423</c:v>
                </c:pt>
                <c:pt idx="34">
                  <c:v>-112005633.06927982</c:v>
                </c:pt>
                <c:pt idx="35">
                  <c:v>-117078105.86772609</c:v>
                </c:pt>
                <c:pt idx="36">
                  <c:v>-118704289.51110563</c:v>
                </c:pt>
                <c:pt idx="37">
                  <c:v>-124682896.61350255</c:v>
                </c:pt>
                <c:pt idx="38">
                  <c:v>-125369341.24236818</c:v>
                </c:pt>
                <c:pt idx="39">
                  <c:v>-129217183.20509411</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5-98E3-4960-9B5F-F91A09490737}"/>
            </c:ext>
          </c:extLst>
        </c:ser>
        <c:ser>
          <c:idx val="6"/>
          <c:order val="6"/>
          <c:tx>
            <c:strRef>
              <c:f>'Option 1 - Incr. bioenergy prod'!$A$43</c:f>
            </c:strRef>
          </c:tx>
          <c:spPr>
            <a:ln w="28575" cap="rnd">
              <a:solidFill>
                <a:schemeClr val="accent4">
                  <a:lumMod val="75000"/>
                </a:schemeClr>
              </a:solidFill>
              <a:prstDash val="sysDash"/>
              <a:round/>
            </a:ln>
            <a:effectLst/>
          </c:spPr>
          <c:marker>
            <c:symbol val="none"/>
          </c:marker>
          <c:val>
            <c:numRef>
              <c:f>'Option 1 - Incr. bioenergy prod'!$F$112:$AS$112</c:f>
              <c:numCache>
                <c:formatCode>_(* #,##0_);_(* \(#,##0\);_(* "-"??_);_(@_)</c:formatCode>
                <c:ptCount val="40"/>
                <c:pt idx="0">
                  <c:v>-12352956.848894691</c:v>
                </c:pt>
                <c:pt idx="1">
                  <c:v>-14134183.416766951</c:v>
                </c:pt>
                <c:pt idx="2">
                  <c:v>-16012136.845814103</c:v>
                </c:pt>
                <c:pt idx="3">
                  <c:v>-19511564.124424707</c:v>
                </c:pt>
                <c:pt idx="4">
                  <c:v>-23420108.193761021</c:v>
                </c:pt>
                <c:pt idx="5">
                  <c:v>-27060273.347076096</c:v>
                </c:pt>
                <c:pt idx="6">
                  <c:v>-30563984.094084449</c:v>
                </c:pt>
                <c:pt idx="7">
                  <c:v>-33450275.990084536</c:v>
                </c:pt>
                <c:pt idx="8">
                  <c:v>-36195070.266092993</c:v>
                </c:pt>
                <c:pt idx="9">
                  <c:v>-41247703.749304272</c:v>
                </c:pt>
                <c:pt idx="10">
                  <c:v>-46045647.949683234</c:v>
                </c:pt>
                <c:pt idx="11">
                  <c:v>-50467185.038710013</c:v>
                </c:pt>
                <c:pt idx="12">
                  <c:v>-55152996.876716599</c:v>
                </c:pt>
                <c:pt idx="13">
                  <c:v>-59087726.008055821</c:v>
                </c:pt>
                <c:pt idx="14">
                  <c:v>-59191060.792000674</c:v>
                </c:pt>
                <c:pt idx="15">
                  <c:v>-58807442.489857838</c:v>
                </c:pt>
                <c:pt idx="16">
                  <c:v>-58178615.055591464</c:v>
                </c:pt>
                <c:pt idx="17">
                  <c:v>-56915401.70760522</c:v>
                </c:pt>
                <c:pt idx="18">
                  <c:v>-55780245.272932604</c:v>
                </c:pt>
                <c:pt idx="19">
                  <c:v>-55263928.245989844</c:v>
                </c:pt>
                <c:pt idx="20">
                  <c:v>-54949299.2990546</c:v>
                </c:pt>
                <c:pt idx="21">
                  <c:v>-54686965.619412705</c:v>
                </c:pt>
                <c:pt idx="22">
                  <c:v>-54697884.45435594</c:v>
                </c:pt>
                <c:pt idx="23">
                  <c:v>-54734137.092519425</c:v>
                </c:pt>
                <c:pt idx="24">
                  <c:v>-54710009.836985633</c:v>
                </c:pt>
                <c:pt idx="25">
                  <c:v>-54639729.36273481</c:v>
                </c:pt>
                <c:pt idx="26">
                  <c:v>-54541259.7724839</c:v>
                </c:pt>
                <c:pt idx="27">
                  <c:v>-54326821.031183884</c:v>
                </c:pt>
                <c:pt idx="28">
                  <c:v>-54152139.558249846</c:v>
                </c:pt>
                <c:pt idx="29">
                  <c:v>-54100909.703358948</c:v>
                </c:pt>
                <c:pt idx="30">
                  <c:v>-54102847.379802361</c:v>
                </c:pt>
                <c:pt idx="31">
                  <c:v>-54151013.661256947</c:v>
                </c:pt>
                <c:pt idx="32">
                  <c:v>-54280675.59422195</c:v>
                </c:pt>
                <c:pt idx="33">
                  <c:v>-54457096.086170733</c:v>
                </c:pt>
                <c:pt idx="34">
                  <c:v>-54667993.445125721</c:v>
                </c:pt>
                <c:pt idx="35">
                  <c:v>-54997458.552551076</c:v>
                </c:pt>
                <c:pt idx="36">
                  <c:v>-55306804.000016607</c:v>
                </c:pt>
                <c:pt idx="37">
                  <c:v>-55670389.581755802</c:v>
                </c:pt>
                <c:pt idx="38">
                  <c:v>-55878249.73672349</c:v>
                </c:pt>
                <c:pt idx="39">
                  <c:v>-56109005.759185523</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6-98E3-4960-9B5F-F91A09490737}"/>
            </c:ext>
          </c:extLst>
        </c:ser>
        <c:ser>
          <c:idx val="7"/>
          <c:order val="7"/>
          <c:tx>
            <c:strRef>
              <c:f>'Option 1 - Incr. bioenergy prod'!$A$44</c:f>
            </c:strRef>
          </c:tx>
          <c:spPr>
            <a:ln w="28575" cap="rnd">
              <a:solidFill>
                <a:schemeClr val="accent3"/>
              </a:solidFill>
              <a:prstDash val="sysDash"/>
              <a:round/>
            </a:ln>
            <a:effectLst/>
          </c:spPr>
          <c:marker>
            <c:symbol val="none"/>
          </c:marker>
          <c:val>
            <c:numRef>
              <c:f>'Option 1 - Incr. bioenergy prod'!$F$113:$AS$113</c:f>
              <c:numCache>
                <c:formatCode>_(* #,##0_);_(* \(#,##0\);_(* "-"??_);_(@_)</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7-98E3-4960-9B5F-F91A09490737}"/>
            </c:ext>
          </c:extLst>
        </c:ser>
        <c:ser>
          <c:idx val="8"/>
          <c:order val="8"/>
          <c:tx>
            <c:strRef>
              <c:f>'Option 1 - Incr. bioenergy prod'!$A$45</c:f>
            </c:strRef>
          </c:tx>
          <c:spPr>
            <a:ln w="28575" cap="rnd">
              <a:solidFill>
                <a:schemeClr val="tx1"/>
              </a:solidFill>
              <a:prstDash val="sysDash"/>
              <a:round/>
            </a:ln>
            <a:effectLst/>
          </c:spPr>
          <c:marker>
            <c:symbol val="none"/>
          </c:marker>
          <c:val>
            <c:numRef>
              <c:f>'Option 1 - Incr. bioenergy prod'!$F$114:$AS$114</c:f>
              <c:numCache>
                <c:formatCode>_(* #,##0_);_(* \(#,##0\);_(* "-"??_);_(@_)</c:formatCode>
                <c:ptCount val="40"/>
                <c:pt idx="0">
                  <c:v>415270.73897999991</c:v>
                </c:pt>
                <c:pt idx="1">
                  <c:v>830541.47795999981</c:v>
                </c:pt>
                <c:pt idx="2">
                  <c:v>1245812.2169399997</c:v>
                </c:pt>
                <c:pt idx="3">
                  <c:v>1661082.9559199996</c:v>
                </c:pt>
                <c:pt idx="4">
                  <c:v>2076353.6948999993</c:v>
                </c:pt>
                <c:pt idx="5">
                  <c:v>2491624.4338799994</c:v>
                </c:pt>
                <c:pt idx="6">
                  <c:v>2906895.1728599994</c:v>
                </c:pt>
                <c:pt idx="7">
                  <c:v>3322165.9118399993</c:v>
                </c:pt>
                <c:pt idx="8">
                  <c:v>3737436.6508199992</c:v>
                </c:pt>
                <c:pt idx="9">
                  <c:v>4152707.3897999986</c:v>
                </c:pt>
                <c:pt idx="10">
                  <c:v>4567978.128779999</c:v>
                </c:pt>
                <c:pt idx="11">
                  <c:v>5140765.35495931</c:v>
                </c:pt>
                <c:pt idx="12">
                  <c:v>5713552.5811386202</c:v>
                </c:pt>
                <c:pt idx="13">
                  <c:v>6286339.8073179312</c:v>
                </c:pt>
                <c:pt idx="14">
                  <c:v>6859127.0334972413</c:v>
                </c:pt>
                <c:pt idx="15">
                  <c:v>7431914.2596765533</c:v>
                </c:pt>
                <c:pt idx="16">
                  <c:v>8004701.4858558634</c:v>
                </c:pt>
                <c:pt idx="17">
                  <c:v>8577488.7120351736</c:v>
                </c:pt>
                <c:pt idx="18">
                  <c:v>9150275.9382144827</c:v>
                </c:pt>
                <c:pt idx="19">
                  <c:v>9723063.1643937957</c:v>
                </c:pt>
                <c:pt idx="20">
                  <c:v>10295850.390573107</c:v>
                </c:pt>
                <c:pt idx="21">
                  <c:v>10868637.616752416</c:v>
                </c:pt>
                <c:pt idx="22">
                  <c:v>11441424.842931727</c:v>
                </c:pt>
                <c:pt idx="23">
                  <c:v>12014212.069111036</c:v>
                </c:pt>
                <c:pt idx="24">
                  <c:v>12586999.295290347</c:v>
                </c:pt>
                <c:pt idx="25">
                  <c:v>13159786.52146966</c:v>
                </c:pt>
                <c:pt idx="26">
                  <c:v>13732573.747648971</c:v>
                </c:pt>
                <c:pt idx="27">
                  <c:v>14305360.973828282</c:v>
                </c:pt>
                <c:pt idx="28">
                  <c:v>14878148.200007591</c:v>
                </c:pt>
                <c:pt idx="29">
                  <c:v>15450935.426186902</c:v>
                </c:pt>
                <c:pt idx="30">
                  <c:v>16023722.652366214</c:v>
                </c:pt>
                <c:pt idx="31">
                  <c:v>16596509.878545525</c:v>
                </c:pt>
                <c:pt idx="32">
                  <c:v>17169297.104724836</c:v>
                </c:pt>
                <c:pt idx="33">
                  <c:v>17742084.330904145</c:v>
                </c:pt>
                <c:pt idx="34">
                  <c:v>18314871.557083458</c:v>
                </c:pt>
                <c:pt idx="35">
                  <c:v>18887658.783262763</c:v>
                </c:pt>
                <c:pt idx="36">
                  <c:v>19460446.009442072</c:v>
                </c:pt>
                <c:pt idx="37">
                  <c:v>20033233.235621385</c:v>
                </c:pt>
                <c:pt idx="38">
                  <c:v>20606020.461800691</c:v>
                </c:pt>
                <c:pt idx="39">
                  <c:v>21178807.687979996</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8-98E3-4960-9B5F-F91A09490737}"/>
            </c:ext>
          </c:extLst>
        </c:ser>
        <c:ser>
          <c:idx val="9"/>
          <c:order val="9"/>
          <c:tx>
            <c:strRef>
              <c:f>'Option 1 - Incr. bioenergy prod'!$A$46</c:f>
            </c:strRef>
          </c:tx>
          <c:spPr>
            <a:ln w="28575" cap="rnd">
              <a:solidFill>
                <a:srgbClr val="FF0000"/>
              </a:solidFill>
              <a:prstDash val="sysDash"/>
              <a:round/>
            </a:ln>
            <a:effectLst/>
          </c:spPr>
          <c:marker>
            <c:symbol val="none"/>
          </c:marker>
          <c:val>
            <c:numRef>
              <c:f>'Option 1 - Incr. bioenergy prod'!$F$115:$AS$115</c:f>
              <c:numCache>
                <c:formatCode>_(* #,##0_);_(* \(#,##0\);_(* "-"??_);_(@_)</c:formatCode>
                <c:ptCount val="40"/>
                <c:pt idx="0">
                  <c:v>-171116554.26442164</c:v>
                </c:pt>
                <c:pt idx="1">
                  <c:v>-177106667.15245104</c:v>
                </c:pt>
                <c:pt idx="2">
                  <c:v>-182177620.69940522</c:v>
                </c:pt>
                <c:pt idx="3">
                  <c:v>-193287571.84440997</c:v>
                </c:pt>
                <c:pt idx="4">
                  <c:v>-205537392.87075529</c:v>
                </c:pt>
                <c:pt idx="5">
                  <c:v>-221724404.98734039</c:v>
                </c:pt>
                <c:pt idx="6">
                  <c:v>-231620064.38736495</c:v>
                </c:pt>
                <c:pt idx="7">
                  <c:v>-245460424.11500171</c:v>
                </c:pt>
                <c:pt idx="8">
                  <c:v>-252607096.71386442</c:v>
                </c:pt>
                <c:pt idx="9">
                  <c:v>-284283904.77844262</c:v>
                </c:pt>
                <c:pt idx="10">
                  <c:v>-309670214.17940974</c:v>
                </c:pt>
                <c:pt idx="11">
                  <c:v>-344559011.06275505</c:v>
                </c:pt>
                <c:pt idx="12">
                  <c:v>-373287176.45991725</c:v>
                </c:pt>
                <c:pt idx="13">
                  <c:v>-402951213.39462292</c:v>
                </c:pt>
                <c:pt idx="14">
                  <c:v>-388992296.6956889</c:v>
                </c:pt>
                <c:pt idx="15">
                  <c:v>-375417971.07565314</c:v>
                </c:pt>
                <c:pt idx="16">
                  <c:v>-347047612.61307657</c:v>
                </c:pt>
                <c:pt idx="17">
                  <c:v>-311041770.692671</c:v>
                </c:pt>
                <c:pt idx="18">
                  <c:v>-270403056.57794398</c:v>
                </c:pt>
                <c:pt idx="19">
                  <c:v>-245314243.75047028</c:v>
                </c:pt>
                <c:pt idx="20">
                  <c:v>-217971788.1838972</c:v>
                </c:pt>
                <c:pt idx="21">
                  <c:v>-195426708.85574076</c:v>
                </c:pt>
                <c:pt idx="22">
                  <c:v>-177165058.12309292</c:v>
                </c:pt>
                <c:pt idx="23">
                  <c:v>-165096994.62137866</c:v>
                </c:pt>
                <c:pt idx="24">
                  <c:v>-154701312.30062348</c:v>
                </c:pt>
                <c:pt idx="25">
                  <c:v>-148661536.29342893</c:v>
                </c:pt>
                <c:pt idx="26">
                  <c:v>-143009239.77989802</c:v>
                </c:pt>
                <c:pt idx="27">
                  <c:v>-143109291.84049591</c:v>
                </c:pt>
                <c:pt idx="28">
                  <c:v>-141108067.21470103</c:v>
                </c:pt>
                <c:pt idx="29">
                  <c:v>-142574801.21587387</c:v>
                </c:pt>
                <c:pt idx="30">
                  <c:v>-141392914.00569057</c:v>
                </c:pt>
                <c:pt idx="31">
                  <c:v>-144253603.96887362</c:v>
                </c:pt>
                <c:pt idx="32">
                  <c:v>-143847615.58913124</c:v>
                </c:pt>
                <c:pt idx="33">
                  <c:v>-147878462.35605082</c:v>
                </c:pt>
                <c:pt idx="34">
                  <c:v>-148358754.95732209</c:v>
                </c:pt>
                <c:pt idx="35">
                  <c:v>-153187905.63701442</c:v>
                </c:pt>
                <c:pt idx="36">
                  <c:v>-154550647.50168017</c:v>
                </c:pt>
                <c:pt idx="37">
                  <c:v>-160320052.95963696</c:v>
                </c:pt>
                <c:pt idx="38">
                  <c:v>-160641570.51729098</c:v>
                </c:pt>
                <c:pt idx="39">
                  <c:v>-164147381.27629966</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9-98E3-4960-9B5F-F91A09490737}"/>
            </c:ext>
          </c:extLst>
        </c:ser>
        <c:dLbls>
          <c:showLegendKey val="0"/>
          <c:showVal val="0"/>
          <c:showCatName val="0"/>
          <c:showSerName val="0"/>
          <c:showPercent val="0"/>
          <c:showBubbleSize val="0"/>
        </c:dLbls>
        <c:smooth val="0"/>
        <c:axId val="498546888"/>
        <c:axId val="498541128"/>
      </c:lineChart>
      <c:catAx>
        <c:axId val="49854688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1128"/>
        <c:crossesAt val="-350000000"/>
        <c:auto val="1"/>
        <c:lblAlgn val="ctr"/>
        <c:lblOffset val="100"/>
        <c:tickLblSkip val="5"/>
        <c:tickMarkSkip val="1"/>
        <c:noMultiLvlLbl val="0"/>
      </c:catAx>
      <c:valAx>
        <c:axId val="49854112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6888"/>
        <c:crosses val="autoZero"/>
        <c:crossBetween val="between"/>
        <c:dispUnits>
          <c:builtInUnit val="millions"/>
          <c:dispUnitsLbl>
            <c:layout>
              <c:manualLayout>
                <c:xMode val="edge"/>
                <c:yMode val="edge"/>
                <c:x val="1.6781738489585352E-2"/>
                <c:y val="0.28186274509803921"/>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emissions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54170577815704068"/>
          <c:y val="0.54388605836035187"/>
          <c:w val="0.43547185912105812"/>
          <c:h val="0.3274374710514126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2806459537386"/>
          <c:y val="3.3700980392156861E-2"/>
          <c:w val="0.87610953803188396"/>
          <c:h val="0.86251350934074433"/>
        </c:manualLayout>
      </c:layout>
      <c:lineChart>
        <c:grouping val="standard"/>
        <c:varyColors val="0"/>
        <c:ser>
          <c:idx val="4"/>
          <c:order val="0"/>
          <c:tx>
            <c:strRef>
              <c:f>'Option 1 - Incr. bioenergy prod'!$A$110</c:f>
            </c:strRef>
          </c:tx>
          <c:spPr>
            <a:ln w="28575" cap="rnd">
              <a:solidFill>
                <a:srgbClr val="FF0000"/>
              </a:solidFill>
              <a:round/>
            </a:ln>
            <a:effectLst/>
          </c:spPr>
          <c:marker>
            <c:symbol val="none"/>
          </c:marker>
          <c:val>
            <c:numRef>
              <c:f>'Option 1 - Incr. bioenergy prod'!$F$110:$AS$110</c:f>
              <c:numCache>
                <c:formatCode>_(* #,##0_);_(* \(#,##0\);_(* "-"??_);_(@_)</c:formatCode>
                <c:ptCount val="40"/>
                <c:pt idx="0">
                  <c:v>-149830398.29087329</c:v>
                </c:pt>
                <c:pt idx="1">
                  <c:v>-154365291.94344974</c:v>
                </c:pt>
                <c:pt idx="2">
                  <c:v>-157621191.70051315</c:v>
                </c:pt>
                <c:pt idx="3">
                  <c:v>-165841717.4241074</c:v>
                </c:pt>
                <c:pt idx="4">
                  <c:v>-174462407.93380523</c:v>
                </c:pt>
                <c:pt idx="5">
                  <c:v>-187593646.79090989</c:v>
                </c:pt>
                <c:pt idx="6">
                  <c:v>-194417453.368945</c:v>
                </c:pt>
                <c:pt idx="7">
                  <c:v>-205648220.10750318</c:v>
                </c:pt>
                <c:pt idx="8">
                  <c:v>-210248202.54881424</c:v>
                </c:pt>
                <c:pt idx="9">
                  <c:v>-235855117.70466232</c:v>
                </c:pt>
                <c:pt idx="10">
                  <c:v>-255385728.17597499</c:v>
                </c:pt>
                <c:pt idx="11">
                  <c:v>-286046734.30036271</c:v>
                </c:pt>
                <c:pt idx="12">
                  <c:v>-310694321.64024222</c:v>
                </c:pt>
                <c:pt idx="13">
                  <c:v>-336300530.87618077</c:v>
                </c:pt>
                <c:pt idx="14">
                  <c:v>-324309035.73535615</c:v>
                </c:pt>
                <c:pt idx="15">
                  <c:v>-312806259.43698853</c:v>
                </c:pt>
                <c:pt idx="16">
                  <c:v>-288346217.3706435</c:v>
                </c:pt>
                <c:pt idx="17">
                  <c:v>-257238190.63237354</c:v>
                </c:pt>
                <c:pt idx="18">
                  <c:v>-222182091.91862434</c:v>
                </c:pt>
                <c:pt idx="19">
                  <c:v>-201397700.21124548</c:v>
                </c:pt>
                <c:pt idx="20">
                  <c:v>-178551666.96275932</c:v>
                </c:pt>
                <c:pt idx="21">
                  <c:v>-160252655.54029232</c:v>
                </c:pt>
                <c:pt idx="22">
                  <c:v>-145755736.06208554</c:v>
                </c:pt>
                <c:pt idx="23">
                  <c:v>-137162908.92562908</c:v>
                </c:pt>
                <c:pt idx="24">
                  <c:v>-130151217.88097909</c:v>
                </c:pt>
                <c:pt idx="25">
                  <c:v>-127362391.09748268</c:v>
                </c:pt>
                <c:pt idx="26">
                  <c:v>-124889675.88354316</c:v>
                </c:pt>
                <c:pt idx="27">
                  <c:v>-127979758.37782282</c:v>
                </c:pt>
                <c:pt idx="28">
                  <c:v>-129034770.99953237</c:v>
                </c:pt>
                <c:pt idx="29">
                  <c:v>-133180023.85389581</c:v>
                </c:pt>
                <c:pt idx="30">
                  <c:v>-134736997.99307013</c:v>
                </c:pt>
                <c:pt idx="31">
                  <c:v>-139934209.09452617</c:v>
                </c:pt>
                <c:pt idx="32">
                  <c:v>-141971892.06743088</c:v>
                </c:pt>
                <c:pt idx="33">
                  <c:v>-147834552.56584921</c:v>
                </c:pt>
                <c:pt idx="34">
                  <c:v>-150432058.20633012</c:v>
                </c:pt>
                <c:pt idx="35">
                  <c:v>-156612354.90591115</c:v>
                </c:pt>
                <c:pt idx="36">
                  <c:v>-159710463.26053882</c:v>
                </c:pt>
                <c:pt idx="37">
                  <c:v>-166467375.56982905</c:v>
                </c:pt>
                <c:pt idx="38">
                  <c:v>-168790610.92360574</c:v>
                </c:pt>
                <c:pt idx="39">
                  <c:v>-173791396.35022455</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0-6F79-41B2-9CB9-691919D9B88B}"/>
            </c:ext>
          </c:extLst>
        </c:ser>
        <c:ser>
          <c:idx val="9"/>
          <c:order val="1"/>
          <c:tx>
            <c:strRef>
              <c:f>'Option 1 - Incr. bioenergy prod'!$A$115</c:f>
            </c:strRef>
          </c:tx>
          <c:spPr>
            <a:ln w="28575" cap="rnd">
              <a:solidFill>
                <a:srgbClr val="FF0000"/>
              </a:solidFill>
              <a:prstDash val="sysDash"/>
              <a:round/>
            </a:ln>
            <a:effectLst/>
          </c:spPr>
          <c:marker>
            <c:symbol val="none"/>
          </c:marker>
          <c:val>
            <c:numRef>
              <c:f>'Option 1 - Incr. bioenergy prod'!$F$115:$AS$115</c:f>
              <c:numCache>
                <c:formatCode>_(* #,##0_);_(* \(#,##0\);_(* "-"??_);_(@_)</c:formatCode>
                <c:ptCount val="40"/>
                <c:pt idx="0">
                  <c:v>-171116554.26442164</c:v>
                </c:pt>
                <c:pt idx="1">
                  <c:v>-177106667.15245104</c:v>
                </c:pt>
                <c:pt idx="2">
                  <c:v>-182177620.69940522</c:v>
                </c:pt>
                <c:pt idx="3">
                  <c:v>-193287571.84440997</c:v>
                </c:pt>
                <c:pt idx="4">
                  <c:v>-205537392.87075529</c:v>
                </c:pt>
                <c:pt idx="5">
                  <c:v>-221724404.98734039</c:v>
                </c:pt>
                <c:pt idx="6">
                  <c:v>-231620064.38736495</c:v>
                </c:pt>
                <c:pt idx="7">
                  <c:v>-245460424.11500171</c:v>
                </c:pt>
                <c:pt idx="8">
                  <c:v>-252607096.71386442</c:v>
                </c:pt>
                <c:pt idx="9">
                  <c:v>-284283904.77844262</c:v>
                </c:pt>
                <c:pt idx="10">
                  <c:v>-309670214.17940974</c:v>
                </c:pt>
                <c:pt idx="11">
                  <c:v>-344559011.06275505</c:v>
                </c:pt>
                <c:pt idx="12">
                  <c:v>-373287176.45991725</c:v>
                </c:pt>
                <c:pt idx="13">
                  <c:v>-402951213.39462292</c:v>
                </c:pt>
                <c:pt idx="14">
                  <c:v>-388992296.6956889</c:v>
                </c:pt>
                <c:pt idx="15">
                  <c:v>-375417971.07565314</c:v>
                </c:pt>
                <c:pt idx="16">
                  <c:v>-347047612.61307657</c:v>
                </c:pt>
                <c:pt idx="17">
                  <c:v>-311041770.692671</c:v>
                </c:pt>
                <c:pt idx="18">
                  <c:v>-270403056.57794398</c:v>
                </c:pt>
                <c:pt idx="19">
                  <c:v>-245314243.75047028</c:v>
                </c:pt>
                <c:pt idx="20">
                  <c:v>-217971788.1838972</c:v>
                </c:pt>
                <c:pt idx="21">
                  <c:v>-195426708.85574076</c:v>
                </c:pt>
                <c:pt idx="22">
                  <c:v>-177165058.12309292</c:v>
                </c:pt>
                <c:pt idx="23">
                  <c:v>-165096994.62137866</c:v>
                </c:pt>
                <c:pt idx="24">
                  <c:v>-154701312.30062348</c:v>
                </c:pt>
                <c:pt idx="25">
                  <c:v>-148661536.29342893</c:v>
                </c:pt>
                <c:pt idx="26">
                  <c:v>-143009239.77989802</c:v>
                </c:pt>
                <c:pt idx="27">
                  <c:v>-143109291.84049591</c:v>
                </c:pt>
                <c:pt idx="28">
                  <c:v>-141108067.21470103</c:v>
                </c:pt>
                <c:pt idx="29">
                  <c:v>-142574801.21587387</c:v>
                </c:pt>
                <c:pt idx="30">
                  <c:v>-141392914.00569057</c:v>
                </c:pt>
                <c:pt idx="31">
                  <c:v>-144253603.96887362</c:v>
                </c:pt>
                <c:pt idx="32">
                  <c:v>-143847615.58913124</c:v>
                </c:pt>
                <c:pt idx="33">
                  <c:v>-147878462.35605082</c:v>
                </c:pt>
                <c:pt idx="34">
                  <c:v>-148358754.95732209</c:v>
                </c:pt>
                <c:pt idx="35">
                  <c:v>-153187905.63701442</c:v>
                </c:pt>
                <c:pt idx="36">
                  <c:v>-154550647.50168017</c:v>
                </c:pt>
                <c:pt idx="37">
                  <c:v>-160320052.95963696</c:v>
                </c:pt>
                <c:pt idx="38">
                  <c:v>-160641570.51729098</c:v>
                </c:pt>
                <c:pt idx="39">
                  <c:v>-164147381.27629966</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1-6F79-41B2-9CB9-691919D9B88B}"/>
            </c:ext>
          </c:extLst>
        </c:ser>
        <c:dLbls>
          <c:showLegendKey val="0"/>
          <c:showVal val="0"/>
          <c:showCatName val="0"/>
          <c:showSerName val="0"/>
          <c:showPercent val="0"/>
          <c:showBubbleSize val="0"/>
        </c:dLbls>
        <c:smooth val="0"/>
        <c:axId val="498546888"/>
        <c:axId val="498541128"/>
      </c:lineChart>
      <c:catAx>
        <c:axId val="49854688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1128"/>
        <c:crossesAt val="-350000000"/>
        <c:auto val="1"/>
        <c:lblAlgn val="ctr"/>
        <c:lblOffset val="100"/>
        <c:tickLblSkip val="5"/>
        <c:tickMarkSkip val="1"/>
        <c:noMultiLvlLbl val="0"/>
      </c:catAx>
      <c:valAx>
        <c:axId val="49854112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6888"/>
        <c:crosses val="autoZero"/>
        <c:crossBetween val="between"/>
        <c:dispUnits>
          <c:builtInUnit val="millions"/>
          <c:dispUnitsLbl>
            <c:layout>
              <c:manualLayout>
                <c:xMode val="edge"/>
                <c:yMode val="edge"/>
                <c:x val="1.6781738489585352E-2"/>
                <c:y val="0.28186274509803921"/>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balance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70597179304179969"/>
          <c:y val="0.5541752267039044"/>
          <c:w val="0.23189057406352237"/>
          <c:h val="0.1822219297796689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2806459537386"/>
          <c:y val="3.3700980392156861E-2"/>
          <c:w val="0.87610953803188396"/>
          <c:h val="0.86251350934074433"/>
        </c:manualLayout>
      </c:layout>
      <c:lineChart>
        <c:grouping val="standard"/>
        <c:varyColors val="0"/>
        <c:ser>
          <c:idx val="4"/>
          <c:order val="0"/>
          <c:tx>
            <c:strRef>
              <c:f>'Option 1 - Incr. bioenergy prod'!$A$134</c:f>
            </c:strRef>
          </c:tx>
          <c:spPr>
            <a:ln w="28575" cap="rnd">
              <a:solidFill>
                <a:schemeClr val="accent5"/>
              </a:solidFill>
              <a:round/>
            </a:ln>
            <a:effectLst/>
          </c:spPr>
          <c:marker>
            <c:symbol val="none"/>
          </c:marker>
          <c:val>
            <c:numRef>
              <c:f>'Option 1 - Incr. bioenergy prod'!$F$134:$AS$134</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0-964C-4EBB-A9EB-83E25F718C2E}"/>
            </c:ext>
          </c:extLst>
        </c:ser>
        <c:ser>
          <c:idx val="8"/>
          <c:order val="1"/>
          <c:tx>
            <c:strRef>
              <c:f>'Option 1 - Incr. bioenergy prod'!$A$45</c:f>
            </c:strRef>
          </c:tx>
          <c:spPr>
            <a:ln w="28575" cap="rnd">
              <a:solidFill>
                <a:schemeClr val="accent3">
                  <a:lumMod val="60000"/>
                </a:schemeClr>
              </a:solidFill>
              <a:round/>
            </a:ln>
            <a:effectLst/>
          </c:spPr>
          <c:marker>
            <c:symbol val="none"/>
          </c:marker>
          <c:val>
            <c:numRef>
              <c:f>'Option 1 - Incr. bioenergy prod'!$F$130:$AS$130</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1-964C-4EBB-A9EB-83E25F718C2E}"/>
            </c:ext>
          </c:extLst>
        </c:ser>
        <c:ser>
          <c:idx val="9"/>
          <c:order val="2"/>
          <c:tx>
            <c:strRef>
              <c:f>'Option 1 - Incr. bioenergy prod'!$A$131</c:f>
            </c:strRef>
          </c:tx>
          <c:spPr>
            <a:ln w="28575" cap="rnd">
              <a:solidFill>
                <a:schemeClr val="accent4">
                  <a:lumMod val="60000"/>
                </a:schemeClr>
              </a:solidFill>
              <a:round/>
            </a:ln>
            <a:effectLst/>
          </c:spPr>
          <c:marker>
            <c:symbol val="none"/>
          </c:marker>
          <c:val>
            <c:numRef>
              <c:f>'Option 1 - Incr. bioenergy prod'!$F$131:$AS$131</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2-964C-4EBB-A9EB-83E25F718C2E}"/>
            </c:ext>
          </c:extLst>
        </c:ser>
        <c:dLbls>
          <c:showLegendKey val="0"/>
          <c:showVal val="0"/>
          <c:showCatName val="0"/>
          <c:showSerName val="0"/>
          <c:showPercent val="0"/>
          <c:showBubbleSize val="0"/>
        </c:dLbls>
        <c:marker val="1"/>
        <c:smooth val="0"/>
        <c:axId val="498546888"/>
        <c:axId val="498541128"/>
      </c:lineChart>
      <c:catAx>
        <c:axId val="49854688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1128"/>
        <c:crossesAt val="-350000000"/>
        <c:auto val="1"/>
        <c:lblAlgn val="ctr"/>
        <c:lblOffset val="100"/>
        <c:tickLblSkip val="5"/>
        <c:tickMarkSkip val="1"/>
        <c:noMultiLvlLbl val="0"/>
      </c:catAx>
      <c:valAx>
        <c:axId val="49854112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6888"/>
        <c:crosses val="autoZero"/>
        <c:crossBetween val="between"/>
        <c:dispUnits>
          <c:builtInUnit val="millions"/>
          <c:dispUnitsLbl>
            <c:layout>
              <c:manualLayout>
                <c:xMode val="edge"/>
                <c:yMode val="edge"/>
                <c:x val="1.6781738489585352E-2"/>
                <c:y val="0.28186274509803921"/>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balance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60876645607046154"/>
          <c:y val="0.23175877388585481"/>
          <c:w val="0.33729523928086064"/>
          <c:h val="0.1976970148926370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wood product supply</a:t>
            </a:r>
          </a:p>
        </c:rich>
      </c:tx>
      <c:overlay val="0"/>
      <c:spPr>
        <a:noFill/>
        <a:ln>
          <a:noFill/>
        </a:ln>
        <a:effectLst/>
      </c:spPr>
    </c:title>
    <c:autoTitleDeleted val="0"/>
    <c:plotArea>
      <c:layout/>
      <c:lineChart>
        <c:grouping val="standard"/>
        <c:varyColors val="0"/>
        <c:ser>
          <c:idx val="2"/>
          <c:order val="0"/>
          <c:tx>
            <c:strRef>
              <c:f>Data!$C$100</c:f>
              <c:strCache>
                <c:ptCount val="1"/>
                <c:pt idx="0">
                  <c:v>Biomass w_bioenergy</c:v>
                </c:pt>
              </c:strCache>
            </c:strRef>
          </c:tx>
          <c:spPr>
            <a:ln w="28575">
              <a:solidFill>
                <a:srgbClr val="FF0000"/>
              </a:solidFill>
              <a:prstDash val="dash"/>
            </a:ln>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Data!$E$100:$AR$100</c:f>
              <c:numCache>
                <c:formatCode>_(* #,##0_);_(* \(#,##0\);_(* "-"??_);_(@_)</c:formatCode>
                <c:ptCount val="40"/>
                <c:pt idx="0">
                  <c:v>3035999.9999999995</c:v>
                </c:pt>
                <c:pt idx="1">
                  <c:v>3035999.9999999995</c:v>
                </c:pt>
                <c:pt idx="2">
                  <c:v>3035999.9999999995</c:v>
                </c:pt>
                <c:pt idx="3">
                  <c:v>3035999.9999999995</c:v>
                </c:pt>
                <c:pt idx="4">
                  <c:v>3035999.9999999995</c:v>
                </c:pt>
                <c:pt idx="5">
                  <c:v>3035999.9999999995</c:v>
                </c:pt>
                <c:pt idx="6">
                  <c:v>3035999.9999999995</c:v>
                </c:pt>
                <c:pt idx="7">
                  <c:v>3035999.9999999995</c:v>
                </c:pt>
                <c:pt idx="8">
                  <c:v>3035999.9999999995</c:v>
                </c:pt>
                <c:pt idx="9">
                  <c:v>3035999.9999999995</c:v>
                </c:pt>
                <c:pt idx="10">
                  <c:v>3035999.9999999995</c:v>
                </c:pt>
                <c:pt idx="11">
                  <c:v>3035999.9999999995</c:v>
                </c:pt>
                <c:pt idx="12">
                  <c:v>3035999.9999999995</c:v>
                </c:pt>
                <c:pt idx="13">
                  <c:v>3035999.9999999995</c:v>
                </c:pt>
                <c:pt idx="14">
                  <c:v>3035999.9999999995</c:v>
                </c:pt>
                <c:pt idx="15">
                  <c:v>3035999.9999999995</c:v>
                </c:pt>
                <c:pt idx="16">
                  <c:v>3035999.9999999995</c:v>
                </c:pt>
                <c:pt idx="17">
                  <c:v>3035999.9999999995</c:v>
                </c:pt>
                <c:pt idx="18">
                  <c:v>3035999.9999999995</c:v>
                </c:pt>
                <c:pt idx="19">
                  <c:v>3035999.9999999995</c:v>
                </c:pt>
                <c:pt idx="20">
                  <c:v>3035999.9999999995</c:v>
                </c:pt>
                <c:pt idx="21">
                  <c:v>3035999.9999999995</c:v>
                </c:pt>
                <c:pt idx="22">
                  <c:v>3035999.9999999995</c:v>
                </c:pt>
                <c:pt idx="23">
                  <c:v>3035999.9999999995</c:v>
                </c:pt>
                <c:pt idx="24">
                  <c:v>3035999.9999999995</c:v>
                </c:pt>
                <c:pt idx="25">
                  <c:v>3035999.9999999995</c:v>
                </c:pt>
                <c:pt idx="26">
                  <c:v>3035999.9999999995</c:v>
                </c:pt>
                <c:pt idx="27">
                  <c:v>3035999.9999999995</c:v>
                </c:pt>
                <c:pt idx="28">
                  <c:v>3035999.9999999995</c:v>
                </c:pt>
                <c:pt idx="29">
                  <c:v>3035999.9999999995</c:v>
                </c:pt>
                <c:pt idx="30">
                  <c:v>3035999.9999999995</c:v>
                </c:pt>
                <c:pt idx="31">
                  <c:v>3035999.9999999995</c:v>
                </c:pt>
                <c:pt idx="32">
                  <c:v>3035999.9999999995</c:v>
                </c:pt>
                <c:pt idx="33">
                  <c:v>3035999.9999999995</c:v>
                </c:pt>
                <c:pt idx="34">
                  <c:v>3035999.9999999995</c:v>
                </c:pt>
                <c:pt idx="35">
                  <c:v>3035999.9999999995</c:v>
                </c:pt>
                <c:pt idx="36">
                  <c:v>3035999.9999999995</c:v>
                </c:pt>
                <c:pt idx="37">
                  <c:v>3035999.9999999995</c:v>
                </c:pt>
                <c:pt idx="38">
                  <c:v>3035999.9999999995</c:v>
                </c:pt>
                <c:pt idx="39">
                  <c:v>3035999.9999999995</c:v>
                </c:pt>
              </c:numCache>
            </c:numRef>
          </c:val>
          <c:smooth val="0"/>
          <c:extLst>
            <c:ext xmlns:c16="http://schemas.microsoft.com/office/drawing/2014/chart" uri="{C3380CC4-5D6E-409C-BE32-E72D297353CC}">
              <c16:uniqueId val="{00000006-50DE-4AA4-BE56-CA1AE059682A}"/>
            </c:ext>
          </c:extLst>
        </c:ser>
        <c:ser>
          <c:idx val="0"/>
          <c:order val="1"/>
          <c:tx>
            <c:strRef>
              <c:f>Data!$C$98</c:f>
              <c:strCache>
                <c:ptCount val="1"/>
                <c:pt idx="0">
                  <c:v>WP w_bioenergy</c:v>
                </c:pt>
              </c:strCache>
            </c:strRef>
          </c:tx>
          <c:spPr>
            <a:ln w="28575" cap="rnd">
              <a:solidFill>
                <a:srgbClr val="FF0000"/>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Data!$E$98:$AR$98</c:f>
              <c:numCache>
                <c:formatCode>_(* #,##0_);_(* \(#,##0\);_(* "-"??_);_(@_)</c:formatCode>
                <c:ptCount val="40"/>
                <c:pt idx="0">
                  <c:v>3535662.0056670508</c:v>
                </c:pt>
                <c:pt idx="1">
                  <c:v>2500078.6503429618</c:v>
                </c:pt>
                <c:pt idx="2">
                  <c:v>3071665.0950338822</c:v>
                </c:pt>
                <c:pt idx="3">
                  <c:v>2926079.2517088377</c:v>
                </c:pt>
                <c:pt idx="4">
                  <c:v>3213415.1098166443</c:v>
                </c:pt>
                <c:pt idx="5">
                  <c:v>3023976.7400702154</c:v>
                </c:pt>
                <c:pt idx="6">
                  <c:v>3511556.7330812109</c:v>
                </c:pt>
                <c:pt idx="7">
                  <c:v>2683790.020046521</c:v>
                </c:pt>
                <c:pt idx="8">
                  <c:v>3225327.2729483955</c:v>
                </c:pt>
                <c:pt idx="9">
                  <c:v>1077944.5427954483</c:v>
                </c:pt>
                <c:pt idx="10">
                  <c:v>2432923.3931221729</c:v>
                </c:pt>
                <c:pt idx="11">
                  <c:v>1712791.2834414896</c:v>
                </c:pt>
                <c:pt idx="12">
                  <c:v>667712.32026162837</c:v>
                </c:pt>
                <c:pt idx="13">
                  <c:v>948129.41946542158</c:v>
                </c:pt>
                <c:pt idx="14">
                  <c:v>1298415.9337175067</c:v>
                </c:pt>
                <c:pt idx="15">
                  <c:v>637516.14517373533</c:v>
                </c:pt>
                <c:pt idx="16">
                  <c:v>80135.818543257148</c:v>
                </c:pt>
                <c:pt idx="17">
                  <c:v>295266.11895427387</c:v>
                </c:pt>
                <c:pt idx="18">
                  <c:v>395944.23148808262</c:v>
                </c:pt>
                <c:pt idx="19">
                  <c:v>228604.7742731887</c:v>
                </c:pt>
                <c:pt idx="20">
                  <c:v>66858.613324911246</c:v>
                </c:pt>
                <c:pt idx="21">
                  <c:v>13149.666246895305</c:v>
                </c:pt>
                <c:pt idx="22">
                  <c:v>92028.035588553292</c:v>
                </c:pt>
                <c:pt idx="23">
                  <c:v>0</c:v>
                </c:pt>
                <c:pt idx="24">
                  <c:v>16196.218018049083</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3-50DE-4AA4-BE56-CA1AE059682A}"/>
            </c:ext>
          </c:extLst>
        </c:ser>
        <c:ser>
          <c:idx val="1"/>
          <c:order val="2"/>
          <c:tx>
            <c:strRef>
              <c:f>Data!$C$97</c:f>
              <c:strCache>
                <c:ptCount val="1"/>
                <c:pt idx="0">
                  <c:v>WP wo_bioenergy</c:v>
                </c:pt>
              </c:strCache>
            </c:strRef>
          </c:tx>
          <c:spPr>
            <a:ln w="28575" cap="rnd">
              <a:solidFill>
                <a:schemeClr val="accent6"/>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Data!$E$97:$AR$97</c:f>
              <c:numCache>
                <c:formatCode>_(* #,##0_);_(* \(#,##0\);_(* "-"??_);_(@_)</c:formatCode>
                <c:ptCount val="40"/>
                <c:pt idx="0">
                  <c:v>6409393.9060507249</c:v>
                </c:pt>
                <c:pt idx="1">
                  <c:v>6328761.8804690037</c:v>
                </c:pt>
                <c:pt idx="2">
                  <c:v>6764653.0189316031</c:v>
                </c:pt>
                <c:pt idx="3">
                  <c:v>6481290.2266458776</c:v>
                </c:pt>
                <c:pt idx="4">
                  <c:v>6211046.4142401759</c:v>
                </c:pt>
                <c:pt idx="5">
                  <c:v>6603746.3791699326</c:v>
                </c:pt>
                <c:pt idx="6">
                  <c:v>7824365.7929620137</c:v>
                </c:pt>
                <c:pt idx="7">
                  <c:v>6603188.0082765119</c:v>
                </c:pt>
                <c:pt idx="8">
                  <c:v>7419870.530009754</c:v>
                </c:pt>
                <c:pt idx="9">
                  <c:v>4424715.8779345648</c:v>
                </c:pt>
                <c:pt idx="10">
                  <c:v>6431338.4432112742</c:v>
                </c:pt>
                <c:pt idx="11">
                  <c:v>7000774.5293626869</c:v>
                </c:pt>
                <c:pt idx="12">
                  <c:v>2937203.9172054133</c:v>
                </c:pt>
                <c:pt idx="13">
                  <c:v>4285784.9602251481</c:v>
                </c:pt>
                <c:pt idx="14">
                  <c:v>3652483.6941377334</c:v>
                </c:pt>
                <c:pt idx="15">
                  <c:v>8511969.4217490964</c:v>
                </c:pt>
                <c:pt idx="16">
                  <c:v>13525461.078027856</c:v>
                </c:pt>
                <c:pt idx="17">
                  <c:v>9303835.1036208104</c:v>
                </c:pt>
                <c:pt idx="18">
                  <c:v>7191367.2316271737</c:v>
                </c:pt>
                <c:pt idx="19">
                  <c:v>15789959.242399482</c:v>
                </c:pt>
                <c:pt idx="20">
                  <c:v>9886100.6044282094</c:v>
                </c:pt>
                <c:pt idx="21">
                  <c:v>9913526.0197527763</c:v>
                </c:pt>
                <c:pt idx="22">
                  <c:v>8438872.2046987768</c:v>
                </c:pt>
                <c:pt idx="23">
                  <c:v>8107136.0134774242</c:v>
                </c:pt>
                <c:pt idx="24">
                  <c:v>10567384.92830093</c:v>
                </c:pt>
                <c:pt idx="25">
                  <c:v>4854627.7012863159</c:v>
                </c:pt>
                <c:pt idx="26">
                  <c:v>2852483.9260655022</c:v>
                </c:pt>
                <c:pt idx="27">
                  <c:v>3527745.6537032328</c:v>
                </c:pt>
                <c:pt idx="28">
                  <c:v>3609577.6311425976</c:v>
                </c:pt>
                <c:pt idx="29">
                  <c:v>3084078.2130149943</c:v>
                </c:pt>
                <c:pt idx="30">
                  <c:v>2662281.1355320718</c:v>
                </c:pt>
                <c:pt idx="31">
                  <c:v>3311082.6250208919</c:v>
                </c:pt>
                <c:pt idx="32">
                  <c:v>2785746.1949646901</c:v>
                </c:pt>
                <c:pt idx="33">
                  <c:v>2763045.5064851148</c:v>
                </c:pt>
                <c:pt idx="34">
                  <c:v>2896953.5552786975</c:v>
                </c:pt>
                <c:pt idx="35">
                  <c:v>2174771.5518026003</c:v>
                </c:pt>
                <c:pt idx="36">
                  <c:v>2463756.0660599028</c:v>
                </c:pt>
                <c:pt idx="37">
                  <c:v>3363759.5927887713</c:v>
                </c:pt>
                <c:pt idx="38">
                  <c:v>1501980.4900602133</c:v>
                </c:pt>
                <c:pt idx="39">
                  <c:v>2695352.3554931371</c:v>
                </c:pt>
              </c:numCache>
            </c:numRef>
          </c:val>
          <c:smooth val="0"/>
          <c:extLst>
            <c:ext xmlns:c16="http://schemas.microsoft.com/office/drawing/2014/chart" uri="{C3380CC4-5D6E-409C-BE32-E72D297353CC}">
              <c16:uniqueId val="{00000005-50DE-4AA4-BE56-CA1AE059682A}"/>
            </c:ext>
          </c:extLst>
        </c:ser>
        <c:dLbls>
          <c:showLegendKey val="0"/>
          <c:showVal val="0"/>
          <c:showCatName val="0"/>
          <c:showSerName val="0"/>
          <c:showPercent val="0"/>
          <c:showBubbleSize val="0"/>
        </c:dLbls>
        <c:smooth val="0"/>
        <c:axId val="629485128"/>
        <c:axId val="629484768"/>
      </c:lineChart>
      <c:catAx>
        <c:axId val="62948512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34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4768"/>
        <c:crosses val="autoZero"/>
        <c:auto val="1"/>
        <c:lblAlgn val="ctr"/>
        <c:lblOffset val="100"/>
        <c:noMultiLvlLbl val="0"/>
      </c:catAx>
      <c:valAx>
        <c:axId val="62948476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5128"/>
        <c:crosses val="autoZero"/>
        <c:crossBetween val="between"/>
        <c:dispUnits>
          <c:builtInUnit val="millions"/>
          <c:dispUnitsLbl>
            <c:layout>
              <c:manualLayout>
                <c:xMode val="edge"/>
                <c:yMode val="edge"/>
                <c:x val="2.7777777777777776E-2"/>
                <c:y val="0.27819444444444447"/>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(Million</a:t>
                  </a:r>
                  <a:r>
                    <a:rPr lang="en-US" baseline="0"/>
                    <a:t> Mg)</a:t>
                  </a:r>
                  <a:endParaRPr lang="en-US"/>
                </a:p>
              </c:rich>
            </c:tx>
            <c:spPr>
              <a:noFill/>
              <a:ln>
                <a:noFill/>
              </a:ln>
              <a:effectLst/>
            </c:spPr>
          </c:dispUnitsLbl>
        </c:dispUnits>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forest</a:t>
            </a:r>
            <a:r>
              <a:rPr lang="en-US" baseline="0"/>
              <a:t> net growth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074781277340331"/>
          <c:y val="0.17171296296296298"/>
          <c:w val="0.81912379702537186"/>
          <c:h val="0.4706470545348499"/>
        </c:manualLayout>
      </c:layout>
      <c:lineChart>
        <c:grouping val="standard"/>
        <c:varyColors val="0"/>
        <c:ser>
          <c:idx val="0"/>
          <c:order val="0"/>
          <c:tx>
            <c:strRef>
              <c:f>Data!$C$67</c:f>
              <c:strCache>
                <c:ptCount val="1"/>
                <c:pt idx="0">
                  <c:v>Annual forest net growth w bioenergy</c:v>
                </c:pt>
              </c:strCache>
            </c:strRef>
          </c:tx>
          <c:spPr>
            <a:ln w="28575" cap="rnd">
              <a:solidFill>
                <a:srgbClr val="FF0000"/>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Data!$E$67:$AR$67</c:f>
              <c:numCache>
                <c:formatCode>_(* #,##0_);_(* \(#,##0\);_(* "-"??_);_(@_)</c:formatCode>
                <c:ptCount val="40"/>
                <c:pt idx="1">
                  <c:v>-5311884.8122342825</c:v>
                </c:pt>
                <c:pt idx="2">
                  <c:v>-331147.04961708188</c:v>
                </c:pt>
                <c:pt idx="3">
                  <c:v>18769754.772135228</c:v>
                </c:pt>
                <c:pt idx="4">
                  <c:v>1500657.2343060672</c:v>
                </c:pt>
                <c:pt idx="5">
                  <c:v>21112694.64493224</c:v>
                </c:pt>
                <c:pt idx="6">
                  <c:v>-4464581.6280277669</c:v>
                </c:pt>
                <c:pt idx="7">
                  <c:v>22630167.598518997</c:v>
                </c:pt>
                <c:pt idx="8">
                  <c:v>-12607930.677622408</c:v>
                </c:pt>
                <c:pt idx="9">
                  <c:v>25057853.212016463</c:v>
                </c:pt>
                <c:pt idx="10">
                  <c:v>-11688812.218132079</c:v>
                </c:pt>
                <c:pt idx="11">
                  <c:v>13887535.553965867</c:v>
                </c:pt>
                <c:pt idx="12">
                  <c:v>-5358825.1283642352</c:v>
                </c:pt>
                <c:pt idx="13">
                  <c:v>23792045.057787746</c:v>
                </c:pt>
                <c:pt idx="14">
                  <c:v>-4255001.3014403284</c:v>
                </c:pt>
                <c:pt idx="15">
                  <c:v>-2640337.3033435047</c:v>
                </c:pt>
                <c:pt idx="16">
                  <c:v>-58726771.01473105</c:v>
                </c:pt>
                <c:pt idx="17">
                  <c:v>-1649788.3637166321</c:v>
                </c:pt>
                <c:pt idx="18">
                  <c:v>-22311014.733530432</c:v>
                </c:pt>
                <c:pt idx="19">
                  <c:v>-25292187.089252412</c:v>
                </c:pt>
                <c:pt idx="20">
                  <c:v>-17542144.272668794</c:v>
                </c:pt>
                <c:pt idx="21">
                  <c:v>-9475114.2841766179</c:v>
                </c:pt>
                <c:pt idx="22">
                  <c:v>-9948300.3121639341</c:v>
                </c:pt>
                <c:pt idx="23">
                  <c:v>-5990377.3911335319</c:v>
                </c:pt>
                <c:pt idx="24">
                  <c:v>-13079867.113704711</c:v>
                </c:pt>
                <c:pt idx="25">
                  <c:v>3070408.1995115727</c:v>
                </c:pt>
                <c:pt idx="26">
                  <c:v>-4553130.379612051</c:v>
                </c:pt>
                <c:pt idx="27">
                  <c:v>4896964.2173205093</c:v>
                </c:pt>
                <c:pt idx="28">
                  <c:v>-5263702.0458073691</c:v>
                </c:pt>
                <c:pt idx="29">
                  <c:v>6500998.463641502</c:v>
                </c:pt>
                <c:pt idx="30">
                  <c:v>-4458483.7554273903</c:v>
                </c:pt>
                <c:pt idx="31">
                  <c:v>6672215.8787118495</c:v>
                </c:pt>
                <c:pt idx="32">
                  <c:v>-4529033.815008074</c:v>
                </c:pt>
                <c:pt idx="33">
                  <c:v>7884662.8703271598</c:v>
                </c:pt>
                <c:pt idx="34">
                  <c:v>-4966806.9246642888</c:v>
                </c:pt>
                <c:pt idx="35">
                  <c:v>9388414.1219541728</c:v>
                </c:pt>
                <c:pt idx="36">
                  <c:v>-5205224.8023109138</c:v>
                </c:pt>
                <c:pt idx="37">
                  <c:v>8481919.21150738</c:v>
                </c:pt>
                <c:pt idx="38">
                  <c:v>-3336467.1969747841</c:v>
                </c:pt>
                <c:pt idx="39">
                  <c:v>8289998.4609648585</c:v>
                </c:pt>
              </c:numCache>
            </c:numRef>
          </c:val>
          <c:smooth val="0"/>
          <c:extLst>
            <c:ext xmlns:c16="http://schemas.microsoft.com/office/drawing/2014/chart" uri="{C3380CC4-5D6E-409C-BE32-E72D297353CC}">
              <c16:uniqueId val="{00000000-CFDA-4CE7-A826-710867922D12}"/>
            </c:ext>
          </c:extLst>
        </c:ser>
        <c:ser>
          <c:idx val="1"/>
          <c:order val="1"/>
          <c:tx>
            <c:strRef>
              <c:f>Data!$C$68</c:f>
              <c:strCache>
                <c:ptCount val="1"/>
                <c:pt idx="0">
                  <c:v>Annual forest net growth wo bioenergy</c:v>
                </c:pt>
              </c:strCache>
            </c:strRef>
          </c:tx>
          <c:spPr>
            <a:ln w="28575" cap="rnd">
              <a:solidFill>
                <a:schemeClr val="accent6"/>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Data!$E$68:$AR$68</c:f>
              <c:numCache>
                <c:formatCode>_(* #,##0_);_(* \(#,##0\);_(* "-"??_);_(@_)</c:formatCode>
                <c:ptCount val="40"/>
                <c:pt idx="1">
                  <c:v>-6035247.7105097771</c:v>
                </c:pt>
                <c:pt idx="2">
                  <c:v>1638699.1451589465</c:v>
                </c:pt>
                <c:pt idx="3">
                  <c:v>19415911.376612455</c:v>
                </c:pt>
                <c:pt idx="4">
                  <c:v>4168883.107023716</c:v>
                </c:pt>
                <c:pt idx="5">
                  <c:v>20940727.108585536</c:v>
                </c:pt>
                <c:pt idx="6">
                  <c:v>-2381482.2574358284</c:v>
                </c:pt>
                <c:pt idx="7">
                  <c:v>22666549.176464409</c:v>
                </c:pt>
                <c:pt idx="8">
                  <c:v>-11358580.174656868</c:v>
                </c:pt>
                <c:pt idx="9">
                  <c:v>26979479.000126034</c:v>
                </c:pt>
                <c:pt idx="10">
                  <c:v>-11820220.435326278</c:v>
                </c:pt>
                <c:pt idx="11">
                  <c:v>16439765.023612291</c:v>
                </c:pt>
                <c:pt idx="12">
                  <c:v>-5446560.8523862958</c:v>
                </c:pt>
                <c:pt idx="13">
                  <c:v>28147019.541743964</c:v>
                </c:pt>
                <c:pt idx="14">
                  <c:v>-3730162.8273745477</c:v>
                </c:pt>
                <c:pt idx="15">
                  <c:v>-2454450.680346787</c:v>
                </c:pt>
                <c:pt idx="16">
                  <c:v>-65415153.112172246</c:v>
                </c:pt>
                <c:pt idx="17">
                  <c:v>-2287213.2543121874</c:v>
                </c:pt>
                <c:pt idx="18">
                  <c:v>-24599716.408518583</c:v>
                </c:pt>
                <c:pt idx="19">
                  <c:v>-29109141.424770385</c:v>
                </c:pt>
                <c:pt idx="20">
                  <c:v>-19712818.695523962</c:v>
                </c:pt>
                <c:pt idx="21">
                  <c:v>-11290053.798899367</c:v>
                </c:pt>
                <c:pt idx="22">
                  <c:v>-11187787.473574951</c:v>
                </c:pt>
                <c:pt idx="23">
                  <c:v>-7398797.8881965131</c:v>
                </c:pt>
                <c:pt idx="24">
                  <c:v>-14572253.131422803</c:v>
                </c:pt>
                <c:pt idx="25">
                  <c:v>2647099.9799367636</c:v>
                </c:pt>
                <c:pt idx="26">
                  <c:v>-5008794.9032700509</c:v>
                </c:pt>
                <c:pt idx="27">
                  <c:v>4769678.3309315741</c:v>
                </c:pt>
                <c:pt idx="28">
                  <c:v>-5891999.1781654656</c:v>
                </c:pt>
                <c:pt idx="29">
                  <c:v>6700398.622347191</c:v>
                </c:pt>
                <c:pt idx="30">
                  <c:v>-5114148.1060639024</c:v>
                </c:pt>
                <c:pt idx="31">
                  <c:v>7115043.0040816516</c:v>
                </c:pt>
                <c:pt idx="32">
                  <c:v>-5024305.8613212258</c:v>
                </c:pt>
                <c:pt idx="33">
                  <c:v>8594764.3821219802</c:v>
                </c:pt>
                <c:pt idx="34">
                  <c:v>-5436732.1074828207</c:v>
                </c:pt>
                <c:pt idx="35">
                  <c:v>10799879.524269551</c:v>
                </c:pt>
                <c:pt idx="36">
                  <c:v>-5880694.4892910421</c:v>
                </c:pt>
                <c:pt idx="37">
                  <c:v>10310496.584750146</c:v>
                </c:pt>
                <c:pt idx="38">
                  <c:v>-3898033.8049950302</c:v>
                </c:pt>
                <c:pt idx="39">
                  <c:v>10340802.931455284</c:v>
                </c:pt>
              </c:numCache>
            </c:numRef>
          </c:val>
          <c:smooth val="0"/>
          <c:extLst>
            <c:ext xmlns:c16="http://schemas.microsoft.com/office/drawing/2014/chart" uri="{C3380CC4-5D6E-409C-BE32-E72D297353CC}">
              <c16:uniqueId val="{00000001-CFDA-4CE7-A826-710867922D12}"/>
            </c:ext>
          </c:extLst>
        </c:ser>
        <c:dLbls>
          <c:showLegendKey val="0"/>
          <c:showVal val="0"/>
          <c:showCatName val="0"/>
          <c:showSerName val="0"/>
          <c:showPercent val="0"/>
          <c:showBubbleSize val="0"/>
        </c:dLbls>
        <c:smooth val="0"/>
        <c:axId val="629485128"/>
        <c:axId val="629484768"/>
      </c:lineChart>
      <c:catAx>
        <c:axId val="62948512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34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4768"/>
        <c:crossesAt val="-80000000"/>
        <c:auto val="1"/>
        <c:lblAlgn val="ctr"/>
        <c:lblOffset val="100"/>
        <c:noMultiLvlLbl val="0"/>
      </c:catAx>
      <c:valAx>
        <c:axId val="62948476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5128"/>
        <c:crosses val="autoZero"/>
        <c:crossBetween val="between"/>
        <c:dispUnits>
          <c:builtInUnit val="millions"/>
          <c:dispUnitsLbl>
            <c:layout>
              <c:manualLayout>
                <c:xMode val="edge"/>
                <c:yMode val="edge"/>
                <c:x val="2.7777777777777776E-2"/>
                <c:y val="0.27819444444444447"/>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Forest </a:t>
            </a:r>
            <a:r>
              <a:rPr lang="en-US" sz="1400"/>
              <a:t>stocks</a:t>
            </a:r>
            <a:r>
              <a:rPr lang="en-US" sz="1400" b="0" i="0" u="none" strike="noStrike" kern="1200" spc="0" baseline="0">
                <a:solidFill>
                  <a:sysClr val="windowText" lastClr="000000">
                    <a:lumMod val="65000"/>
                    <a:lumOff val="35000"/>
                  </a:sysClr>
                </a:solidFill>
              </a:rPr>
              <a:t> - 5y rolling av.</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Data!$C$148</c:f>
              <c:strCache>
                <c:ptCount val="1"/>
                <c:pt idx="0">
                  <c:v>Forest C stocks w bioenergy</c:v>
                </c:pt>
              </c:strCache>
            </c:strRef>
          </c:tx>
          <c:spPr>
            <a:ln w="28575" cap="rnd">
              <a:solidFill>
                <a:srgbClr val="FF0000"/>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Data!$E$148:$AR$148</c:f>
              <c:numCache>
                <c:formatCode>_(* #,##0_);_(* \(#,##0\);_(* "-"??_);_(@_)</c:formatCode>
                <c:ptCount val="40"/>
                <c:pt idx="0">
                  <c:v>145407775.92355001</c:v>
                </c:pt>
                <c:pt idx="1">
                  <c:v>149602366.37396145</c:v>
                </c:pt>
                <c:pt idx="2">
                  <c:v>152419252.09106952</c:v>
                </c:pt>
                <c:pt idx="3">
                  <c:v>159567267.04897398</c:v>
                </c:pt>
                <c:pt idx="4">
                  <c:v>166884742.64371973</c:v>
                </c:pt>
                <c:pt idx="5">
                  <c:v>178794481.16809267</c:v>
                </c:pt>
                <c:pt idx="6">
                  <c:v>184428682.60251409</c:v>
                </c:pt>
                <c:pt idx="7">
                  <c:v>194774323.23247758</c:v>
                </c:pt>
                <c:pt idx="8">
                  <c:v>198559662.48982823</c:v>
                </c:pt>
                <c:pt idx="9">
                  <c:v>206015425.1835776</c:v>
                </c:pt>
                <c:pt idx="10">
                  <c:v>207873389.33195031</c:v>
                </c:pt>
                <c:pt idx="11">
                  <c:v>217011348.62740508</c:v>
                </c:pt>
                <c:pt idx="12">
                  <c:v>220286737.02016848</c:v>
                </c:pt>
                <c:pt idx="13">
                  <c:v>225371820.39588958</c:v>
                </c:pt>
                <c:pt idx="14">
                  <c:v>215934042.45787129</c:v>
                </c:pt>
                <c:pt idx="15">
                  <c:v>207238071.87278253</c:v>
                </c:pt>
                <c:pt idx="16">
                  <c:v>189321489.32943016</c:v>
                </c:pt>
                <c:pt idx="17">
                  <c:v>167197469.62851533</c:v>
                </c:pt>
                <c:pt idx="18">
                  <c:v>142093088.53373548</c:v>
                </c:pt>
                <c:pt idx="19">
                  <c:v>126839038.78506652</c:v>
                </c:pt>
                <c:pt idx="20">
                  <c:v>109925286.64670806</c:v>
                </c:pt>
                <c:pt idx="21">
                  <c:v>96275661.976829022</c:v>
                </c:pt>
                <c:pt idx="22">
                  <c:v>85068501.302059501</c:v>
                </c:pt>
                <c:pt idx="23">
                  <c:v>77983851.121726066</c:v>
                </c:pt>
                <c:pt idx="24">
                  <c:v>71883597.722305506</c:v>
                </c:pt>
                <c:pt idx="25">
                  <c:v>68752397.228781879</c:v>
                </c:pt>
                <c:pt idx="26">
                  <c:v>65766531.804323472</c:v>
                </c:pt>
                <c:pt idx="27">
                  <c:v>66696839.495334305</c:v>
                </c:pt>
                <c:pt idx="28">
                  <c:v>66121368.795357332</c:v>
                </c:pt>
                <c:pt idx="29">
                  <c:v>67790967.347045153</c:v>
                </c:pt>
                <c:pt idx="30">
                  <c:v>67575366.292267263</c:v>
                </c:pt>
                <c:pt idx="31">
                  <c:v>69989438.220716268</c:v>
                </c:pt>
                <c:pt idx="32">
                  <c:v>70109949.071504116</c:v>
                </c:pt>
                <c:pt idx="33">
                  <c:v>72999839.497768283</c:v>
                </c:pt>
                <c:pt idx="34">
                  <c:v>73514241.787827894</c:v>
                </c:pt>
                <c:pt idx="35">
                  <c:v>76630834.683190614</c:v>
                </c:pt>
                <c:pt idx="36">
                  <c:v>77503201.565092906</c:v>
                </c:pt>
                <c:pt idx="37">
                  <c:v>81026929.524121061</c:v>
                </c:pt>
                <c:pt idx="38">
                  <c:v>81339025.648735747</c:v>
                </c:pt>
                <c:pt idx="39">
                  <c:v>83594260.790530533</c:v>
                </c:pt>
              </c:numCache>
            </c:numRef>
          </c:val>
          <c:smooth val="0"/>
          <c:extLst>
            <c:ext xmlns:c16="http://schemas.microsoft.com/office/drawing/2014/chart" uri="{C3380CC4-5D6E-409C-BE32-E72D297353CC}">
              <c16:uniqueId val="{00000000-C84E-452E-9013-E5BD1D8E1A6D}"/>
            </c:ext>
          </c:extLst>
        </c:ser>
        <c:ser>
          <c:idx val="1"/>
          <c:order val="1"/>
          <c:tx>
            <c:strRef>
              <c:f>Data!$C$149</c:f>
              <c:strCache>
                <c:ptCount val="1"/>
                <c:pt idx="0">
                  <c:v>Forest C stocks wo bioenergy</c:v>
                </c:pt>
              </c:strCache>
            </c:strRef>
          </c:tx>
          <c:spPr>
            <a:ln w="28575" cap="rnd">
              <a:solidFill>
                <a:schemeClr val="accent6"/>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Data!$E$149:$AR$149</c:f>
              <c:numCache>
                <c:formatCode>_(* #,##0_);_(* \(#,##0\);_(* "-"??_);_(@_)</c:formatCode>
                <c:ptCount val="40"/>
                <c:pt idx="0">
                  <c:v>159178868.15450695</c:v>
                </c:pt>
                <c:pt idx="1">
                  <c:v>163803025.21364409</c:v>
                </c:pt>
                <c:pt idx="2">
                  <c:v>167411296.0705311</c:v>
                </c:pt>
                <c:pt idx="3">
                  <c:v>175437090.67590529</c:v>
                </c:pt>
                <c:pt idx="4">
                  <c:v>184193638.37189427</c:v>
                </c:pt>
                <c:pt idx="5">
                  <c:v>197155756.0741443</c:v>
                </c:pt>
                <c:pt idx="6">
                  <c:v>203962975.46614051</c:v>
                </c:pt>
                <c:pt idx="7">
                  <c:v>215332314.03675717</c:v>
                </c:pt>
                <c:pt idx="8">
                  <c:v>220149463.09859142</c:v>
                </c:pt>
                <c:pt idx="9">
                  <c:v>228730861.61663538</c:v>
                </c:pt>
                <c:pt idx="10">
                  <c:v>231689638.12890917</c:v>
                </c:pt>
                <c:pt idx="11">
                  <c:v>242549534.58446306</c:v>
                </c:pt>
                <c:pt idx="12">
                  <c:v>247267502.67451692</c:v>
                </c:pt>
                <c:pt idx="13">
                  <c:v>253858624.71556664</c:v>
                </c:pt>
                <c:pt idx="14">
                  <c:v>244078763.12945947</c:v>
                </c:pt>
                <c:pt idx="15">
                  <c:v>234930771.06296712</c:v>
                </c:pt>
                <c:pt idx="16">
                  <c:v>215233431.80642223</c:v>
                </c:pt>
                <c:pt idx="17">
                  <c:v>190460296.83039817</c:v>
                </c:pt>
                <c:pt idx="18">
                  <c:v>162235488.25133872</c:v>
                </c:pt>
                <c:pt idx="19">
                  <c:v>144835699.53493381</c:v>
                </c:pt>
                <c:pt idx="20">
                  <c:v>125655795.97467637</c:v>
                </c:pt>
                <c:pt idx="21">
                  <c:v>109916076.11848333</c:v>
                </c:pt>
                <c:pt idx="22">
                  <c:v>97083733.920959815</c:v>
                </c:pt>
                <c:pt idx="23">
                  <c:v>88723375.458528444</c:v>
                </c:pt>
                <c:pt idx="24">
                  <c:v>81619268.775222927</c:v>
                </c:pt>
                <c:pt idx="25">
                  <c:v>77706655.252818719</c:v>
                </c:pt>
                <c:pt idx="26">
                  <c:v>74095401.472420722</c:v>
                </c:pt>
                <c:pt idx="27">
                  <c:v>74738678.042776734</c:v>
                </c:pt>
                <c:pt idx="28">
                  <c:v>73829704.995932609</c:v>
                </c:pt>
                <c:pt idx="29">
                  <c:v>75345499.53055881</c:v>
                </c:pt>
                <c:pt idx="30">
                  <c:v>74902497.226734474</c:v>
                </c:pt>
                <c:pt idx="31">
                  <c:v>77356847.634967595</c:v>
                </c:pt>
                <c:pt idx="32">
                  <c:v>77383771.897234738</c:v>
                </c:pt>
                <c:pt idx="33">
                  <c:v>80593501.685568571</c:v>
                </c:pt>
                <c:pt idx="34">
                  <c:v>81204083.975227863</c:v>
                </c:pt>
                <c:pt idx="35">
                  <c:v>84881626.754101425</c:v>
                </c:pt>
                <c:pt idx="36">
                  <c:v>86060609.895551577</c:v>
                </c:pt>
                <c:pt idx="37">
                  <c:v>90395100.044789359</c:v>
                </c:pt>
                <c:pt idx="38">
                  <c:v>90892772.400716931</c:v>
                </c:pt>
                <c:pt idx="39">
                  <c:v>93682457.823693231</c:v>
                </c:pt>
              </c:numCache>
            </c:numRef>
          </c:val>
          <c:smooth val="0"/>
          <c:extLst>
            <c:ext xmlns:c16="http://schemas.microsoft.com/office/drawing/2014/chart" uri="{C3380CC4-5D6E-409C-BE32-E72D297353CC}">
              <c16:uniqueId val="{00000001-C84E-452E-9013-E5BD1D8E1A6D}"/>
            </c:ext>
          </c:extLst>
        </c:ser>
        <c:dLbls>
          <c:showLegendKey val="0"/>
          <c:showVal val="0"/>
          <c:showCatName val="0"/>
          <c:showSerName val="0"/>
          <c:showPercent val="0"/>
          <c:showBubbleSize val="0"/>
        </c:dLbls>
        <c:smooth val="0"/>
        <c:axId val="629485128"/>
        <c:axId val="629484768"/>
      </c:lineChart>
      <c:catAx>
        <c:axId val="62948512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34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4768"/>
        <c:crosses val="autoZero"/>
        <c:auto val="1"/>
        <c:lblAlgn val="ctr"/>
        <c:lblOffset val="100"/>
        <c:noMultiLvlLbl val="0"/>
      </c:catAx>
      <c:valAx>
        <c:axId val="62948476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5128"/>
        <c:crosses val="autoZero"/>
        <c:crossBetween val="between"/>
        <c:dispUnits>
          <c:builtInUnit val="millions"/>
          <c:dispUnitsLbl>
            <c:layout>
              <c:manualLayout>
                <c:xMode val="edge"/>
                <c:yMode val="edge"/>
                <c:x val="2.7777777777777776E-2"/>
                <c:y val="0.27819444444444447"/>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wood product </a:t>
            </a:r>
            <a:r>
              <a:rPr lang="en-US" sz="1400"/>
              <a:t>supply</a:t>
            </a:r>
            <a:r>
              <a:rPr lang="en-US" sz="1400" b="0" i="0" u="none" strike="noStrike" kern="1200" spc="0" baseline="0">
                <a:solidFill>
                  <a:sysClr val="windowText" lastClr="000000">
                    <a:lumMod val="65000"/>
                    <a:lumOff val="35000"/>
                  </a:sysClr>
                </a:solidFill>
              </a:rPr>
              <a:t> - 5y rolling av.</a:t>
            </a:r>
            <a:endParaRPr lang="en-US" sz="1400"/>
          </a:p>
        </c:rich>
      </c:tx>
      <c:overlay val="0"/>
      <c:spPr>
        <a:noFill/>
        <a:ln>
          <a:noFill/>
        </a:ln>
        <a:effectLst/>
      </c:spPr>
    </c:title>
    <c:autoTitleDeleted val="0"/>
    <c:plotArea>
      <c:layout/>
      <c:lineChart>
        <c:grouping val="standard"/>
        <c:varyColors val="0"/>
        <c:ser>
          <c:idx val="2"/>
          <c:order val="0"/>
          <c:tx>
            <c:strRef>
              <c:f>Data!$C$152</c:f>
              <c:strCache>
                <c:ptCount val="1"/>
                <c:pt idx="0">
                  <c:v>Biomass w_bioenergy</c:v>
                </c:pt>
              </c:strCache>
            </c:strRef>
          </c:tx>
          <c:spPr>
            <a:ln w="28575">
              <a:solidFill>
                <a:srgbClr val="FF0000"/>
              </a:solidFill>
              <a:prstDash val="sysDash"/>
            </a:ln>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Data!$E$152:$AR$152</c:f>
              <c:numCache>
                <c:formatCode>_(* #,##0_);_(* \(#,##0\);_(* "-"??_);_(@_)</c:formatCode>
                <c:ptCount val="40"/>
                <c:pt idx="0">
                  <c:v>3035999.9999999995</c:v>
                </c:pt>
                <c:pt idx="1">
                  <c:v>3035999.9999999995</c:v>
                </c:pt>
                <c:pt idx="2">
                  <c:v>3035999.9999999995</c:v>
                </c:pt>
                <c:pt idx="3">
                  <c:v>3035999.9999999995</c:v>
                </c:pt>
                <c:pt idx="4">
                  <c:v>3035999.9999999995</c:v>
                </c:pt>
                <c:pt idx="5">
                  <c:v>3035999.9999999995</c:v>
                </c:pt>
                <c:pt idx="6">
                  <c:v>3035999.9999999995</c:v>
                </c:pt>
                <c:pt idx="7">
                  <c:v>3035999.9999999995</c:v>
                </c:pt>
                <c:pt idx="8">
                  <c:v>3035999.9999999995</c:v>
                </c:pt>
                <c:pt idx="9">
                  <c:v>3035999.9999999995</c:v>
                </c:pt>
                <c:pt idx="10">
                  <c:v>3035999.9999999995</c:v>
                </c:pt>
                <c:pt idx="11">
                  <c:v>3035999.9999999995</c:v>
                </c:pt>
                <c:pt idx="12">
                  <c:v>3035999.9999999995</c:v>
                </c:pt>
                <c:pt idx="13">
                  <c:v>3035999.9999999995</c:v>
                </c:pt>
                <c:pt idx="14">
                  <c:v>3035999.9999999995</c:v>
                </c:pt>
                <c:pt idx="15">
                  <c:v>3035999.9999999995</c:v>
                </c:pt>
                <c:pt idx="16">
                  <c:v>3035999.9999999995</c:v>
                </c:pt>
                <c:pt idx="17">
                  <c:v>3035999.9999999995</c:v>
                </c:pt>
                <c:pt idx="18">
                  <c:v>3035999.9999999995</c:v>
                </c:pt>
                <c:pt idx="19">
                  <c:v>3035999.9999999995</c:v>
                </c:pt>
                <c:pt idx="20">
                  <c:v>3035999.9999999995</c:v>
                </c:pt>
                <c:pt idx="21">
                  <c:v>3035999.9999999995</c:v>
                </c:pt>
                <c:pt idx="22">
                  <c:v>3035999.9999999995</c:v>
                </c:pt>
                <c:pt idx="23">
                  <c:v>3035999.9999999995</c:v>
                </c:pt>
                <c:pt idx="24">
                  <c:v>3035999.9999999995</c:v>
                </c:pt>
                <c:pt idx="25">
                  <c:v>3035999.9999999995</c:v>
                </c:pt>
                <c:pt idx="26">
                  <c:v>3035999.9999999995</c:v>
                </c:pt>
                <c:pt idx="27">
                  <c:v>3035999.9999999995</c:v>
                </c:pt>
                <c:pt idx="28">
                  <c:v>3035999.9999999995</c:v>
                </c:pt>
                <c:pt idx="29">
                  <c:v>3035999.9999999995</c:v>
                </c:pt>
                <c:pt idx="30">
                  <c:v>3035999.9999999995</c:v>
                </c:pt>
                <c:pt idx="31">
                  <c:v>3035999.9999999995</c:v>
                </c:pt>
                <c:pt idx="32">
                  <c:v>3035999.9999999995</c:v>
                </c:pt>
                <c:pt idx="33">
                  <c:v>3035999.9999999995</c:v>
                </c:pt>
                <c:pt idx="34">
                  <c:v>3035999.9999999995</c:v>
                </c:pt>
                <c:pt idx="35">
                  <c:v>3035999.9999999995</c:v>
                </c:pt>
                <c:pt idx="36">
                  <c:v>3035999.9999999995</c:v>
                </c:pt>
                <c:pt idx="37">
                  <c:v>3035999.9999999995</c:v>
                </c:pt>
                <c:pt idx="38">
                  <c:v>3035999.9999999995</c:v>
                </c:pt>
                <c:pt idx="39">
                  <c:v>3035999.9999999995</c:v>
                </c:pt>
              </c:numCache>
            </c:numRef>
          </c:val>
          <c:smooth val="0"/>
          <c:extLst>
            <c:ext xmlns:c16="http://schemas.microsoft.com/office/drawing/2014/chart" uri="{C3380CC4-5D6E-409C-BE32-E72D297353CC}">
              <c16:uniqueId val="{00000000-17AE-44F2-BA5A-CD53FA72C0EB}"/>
            </c:ext>
          </c:extLst>
        </c:ser>
        <c:ser>
          <c:idx val="0"/>
          <c:order val="1"/>
          <c:tx>
            <c:strRef>
              <c:f>Data!$C$151</c:f>
              <c:strCache>
                <c:ptCount val="1"/>
                <c:pt idx="0">
                  <c:v>WP w_bioenergy</c:v>
                </c:pt>
              </c:strCache>
            </c:strRef>
          </c:tx>
          <c:spPr>
            <a:ln w="28575">
              <a:solidFill>
                <a:srgbClr val="FF0000"/>
              </a:solidFill>
            </a:ln>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Data!$E$151:$AR$151</c:f>
              <c:numCache>
                <c:formatCode>_(* #,##0_);_(* \(#,##0\);_(* "-"??_);_(@_)</c:formatCode>
                <c:ptCount val="40"/>
                <c:pt idx="0">
                  <c:v>3035801.9170146319</c:v>
                </c:pt>
                <c:pt idx="1">
                  <c:v>3008371.2506881831</c:v>
                </c:pt>
                <c:pt idx="2">
                  <c:v>3049380.0225138753</c:v>
                </c:pt>
                <c:pt idx="3">
                  <c:v>2947042.9693945078</c:v>
                </c:pt>
                <c:pt idx="4">
                  <c:v>3149338.585942158</c:v>
                </c:pt>
                <c:pt idx="5">
                  <c:v>3071763.5709446855</c:v>
                </c:pt>
                <c:pt idx="6">
                  <c:v>3131613.1751925973</c:v>
                </c:pt>
                <c:pt idx="7">
                  <c:v>2704519.0617883583</c:v>
                </c:pt>
                <c:pt idx="8">
                  <c:v>2586308.3923987495</c:v>
                </c:pt>
                <c:pt idx="9">
                  <c:v>2226555.3024708056</c:v>
                </c:pt>
                <c:pt idx="10">
                  <c:v>1823339.7625138268</c:v>
                </c:pt>
                <c:pt idx="11">
                  <c:v>1367900.1918172322</c:v>
                </c:pt>
                <c:pt idx="12">
                  <c:v>1411994.470001644</c:v>
                </c:pt>
                <c:pt idx="13">
                  <c:v>1052913.0204119564</c:v>
                </c:pt>
                <c:pt idx="14">
                  <c:v>726381.92743230995</c:v>
                </c:pt>
                <c:pt idx="15">
                  <c:v>651892.68717083894</c:v>
                </c:pt>
                <c:pt idx="16">
                  <c:v>541455.64957537106</c:v>
                </c:pt>
                <c:pt idx="17">
                  <c:v>327493.41768650757</c:v>
                </c:pt>
                <c:pt idx="18">
                  <c:v>213361.91131674271</c:v>
                </c:pt>
                <c:pt idx="19">
                  <c:v>199964.68085747032</c:v>
                </c:pt>
                <c:pt idx="20">
                  <c:v>159317.06418432624</c:v>
                </c:pt>
                <c:pt idx="21">
                  <c:v>80128.21788670971</c:v>
                </c:pt>
                <c:pt idx="22">
                  <c:v>37646.506635681784</c:v>
                </c:pt>
                <c:pt idx="23">
                  <c:v>24274.783970699536</c:v>
                </c:pt>
                <c:pt idx="24">
                  <c:v>21644.850721320476</c:v>
                </c:pt>
                <c:pt idx="25">
                  <c:v>3239.2436036098165</c:v>
                </c:pt>
                <c:pt idx="26">
                  <c:v>3239.2436036098165</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1-17AE-44F2-BA5A-CD53FA72C0EB}"/>
            </c:ext>
          </c:extLst>
        </c:ser>
        <c:ser>
          <c:idx val="1"/>
          <c:order val="2"/>
          <c:tx>
            <c:strRef>
              <c:f>Data!$C$150</c:f>
              <c:strCache>
                <c:ptCount val="1"/>
                <c:pt idx="0">
                  <c:v>WP wo_bioenergy</c:v>
                </c:pt>
              </c:strCache>
            </c:strRef>
          </c:tx>
          <c:spPr>
            <a:ln w="28575">
              <a:solidFill>
                <a:schemeClr val="accent6"/>
              </a:solidFill>
            </a:ln>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Data!$E$150:$AR$150</c:f>
              <c:numCache>
                <c:formatCode>_(* #,##0_);_(* \(#,##0\);_(* "-"??_);_(@_)</c:formatCode>
                <c:ptCount val="40"/>
                <c:pt idx="0">
                  <c:v>6500936.2684837775</c:v>
                </c:pt>
                <c:pt idx="1">
                  <c:v>6496024.7580243032</c:v>
                </c:pt>
                <c:pt idx="2">
                  <c:v>6439029.0892674774</c:v>
                </c:pt>
                <c:pt idx="3">
                  <c:v>6477899.5838913191</c:v>
                </c:pt>
                <c:pt idx="4">
                  <c:v>6777020.3663899209</c:v>
                </c:pt>
                <c:pt idx="5">
                  <c:v>6744727.3642589031</c:v>
                </c:pt>
                <c:pt idx="6">
                  <c:v>6932443.424931678</c:v>
                </c:pt>
                <c:pt idx="7">
                  <c:v>6575177.3176705558</c:v>
                </c:pt>
                <c:pt idx="8">
                  <c:v>6540695.7304788232</c:v>
                </c:pt>
                <c:pt idx="9">
                  <c:v>6375977.4777589571</c:v>
                </c:pt>
                <c:pt idx="10">
                  <c:v>5642780.659544738</c:v>
                </c:pt>
                <c:pt idx="11">
                  <c:v>5015963.5455878172</c:v>
                </c:pt>
                <c:pt idx="12">
                  <c:v>4861517.1088284515</c:v>
                </c:pt>
                <c:pt idx="13">
                  <c:v>5277643.3045360157</c:v>
                </c:pt>
                <c:pt idx="14">
                  <c:v>6582580.6142690498</c:v>
                </c:pt>
                <c:pt idx="15">
                  <c:v>7855906.8515521288</c:v>
                </c:pt>
                <c:pt idx="16">
                  <c:v>8437023.3058325332</c:v>
                </c:pt>
                <c:pt idx="17">
                  <c:v>10864518.415484885</c:v>
                </c:pt>
                <c:pt idx="18">
                  <c:v>11139344.652020706</c:v>
                </c:pt>
                <c:pt idx="19">
                  <c:v>10416957.640365692</c:v>
                </c:pt>
                <c:pt idx="20">
                  <c:v>10243965.060581286</c:v>
                </c:pt>
                <c:pt idx="21">
                  <c:v>10427118.816951334</c:v>
                </c:pt>
                <c:pt idx="22">
                  <c:v>9382603.9541316237</c:v>
                </c:pt>
                <c:pt idx="23">
                  <c:v>8376309.3735032454</c:v>
                </c:pt>
                <c:pt idx="24">
                  <c:v>6964100.9547657911</c:v>
                </c:pt>
                <c:pt idx="25">
                  <c:v>5981875.6445666803</c:v>
                </c:pt>
                <c:pt idx="26">
                  <c:v>5082363.9680997152</c:v>
                </c:pt>
                <c:pt idx="27">
                  <c:v>3585702.6250425288</c:v>
                </c:pt>
                <c:pt idx="28">
                  <c:v>3147233.3118916797</c:v>
                </c:pt>
                <c:pt idx="29">
                  <c:v>3238953.0516827577</c:v>
                </c:pt>
                <c:pt idx="30">
                  <c:v>3090553.1599350488</c:v>
                </c:pt>
                <c:pt idx="31">
                  <c:v>2921246.7350035524</c:v>
                </c:pt>
                <c:pt idx="32">
                  <c:v>2883821.8034562934</c:v>
                </c:pt>
                <c:pt idx="33">
                  <c:v>2786319.8867103988</c:v>
                </c:pt>
                <c:pt idx="34">
                  <c:v>2616854.5749182007</c:v>
                </c:pt>
                <c:pt idx="35">
                  <c:v>2732457.2544830171</c:v>
                </c:pt>
                <c:pt idx="36">
                  <c:v>2480244.2511980371</c:v>
                </c:pt>
                <c:pt idx="37">
                  <c:v>2439924.0112409252</c:v>
                </c:pt>
                <c:pt idx="38">
                  <c:v>2506212.1261005062</c:v>
                </c:pt>
                <c:pt idx="39">
                  <c:v>2520364.1461140406</c:v>
                </c:pt>
              </c:numCache>
            </c:numRef>
          </c:val>
          <c:smooth val="0"/>
          <c:extLst>
            <c:ext xmlns:c16="http://schemas.microsoft.com/office/drawing/2014/chart" uri="{C3380CC4-5D6E-409C-BE32-E72D297353CC}">
              <c16:uniqueId val="{00000002-17AE-44F2-BA5A-CD53FA72C0EB}"/>
            </c:ext>
          </c:extLst>
        </c:ser>
        <c:dLbls>
          <c:showLegendKey val="0"/>
          <c:showVal val="0"/>
          <c:showCatName val="0"/>
          <c:showSerName val="0"/>
          <c:showPercent val="0"/>
          <c:showBubbleSize val="0"/>
        </c:dLbls>
        <c:smooth val="0"/>
        <c:axId val="629485128"/>
        <c:axId val="629484768"/>
      </c:lineChart>
      <c:catAx>
        <c:axId val="62948512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34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4768"/>
        <c:crosses val="autoZero"/>
        <c:auto val="1"/>
        <c:lblAlgn val="ctr"/>
        <c:lblOffset val="100"/>
        <c:noMultiLvlLbl val="0"/>
      </c:catAx>
      <c:valAx>
        <c:axId val="62948476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5128"/>
        <c:crosses val="autoZero"/>
        <c:crossBetween val="between"/>
        <c:dispUnits>
          <c:builtInUnit val="millions"/>
          <c:dispUnitsLbl>
            <c:layout>
              <c:manualLayout>
                <c:xMode val="edge"/>
                <c:yMode val="edge"/>
                <c:x val="2.7777777777777776E-2"/>
                <c:y val="0.27819444444444447"/>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(Million</a:t>
                  </a:r>
                  <a:r>
                    <a:rPr lang="en-US" baseline="0"/>
                    <a:t> Mg)</a:t>
                  </a:r>
                  <a:endParaRPr lang="en-US"/>
                </a:p>
              </c:rich>
            </c:tx>
            <c:spPr>
              <a:noFill/>
              <a:ln>
                <a:noFill/>
              </a:ln>
              <a:effectLst/>
            </c:spPr>
          </c:dispUnitsLbl>
        </c:dispUnits>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forest</a:t>
            </a:r>
            <a:r>
              <a:rPr lang="en-US" baseline="0"/>
              <a:t> net growth - 5y rolling av.</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074781277340331"/>
          <c:y val="0.17171296296296298"/>
          <c:w val="0.81912379702537186"/>
          <c:h val="0.4706470545348499"/>
        </c:manualLayout>
      </c:layout>
      <c:lineChart>
        <c:grouping val="standard"/>
        <c:varyColors val="0"/>
        <c:ser>
          <c:idx val="0"/>
          <c:order val="0"/>
          <c:tx>
            <c:strRef>
              <c:f>Data!$C$67</c:f>
              <c:strCache>
                <c:ptCount val="1"/>
                <c:pt idx="0">
                  <c:v>Annual forest net growth w bioenergy</c:v>
                </c:pt>
              </c:strCache>
            </c:strRef>
          </c:tx>
          <c:spPr>
            <a:ln w="28575" cap="rnd">
              <a:solidFill>
                <a:srgbClr val="FF0000"/>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Data!$E$146:$AR$146</c:f>
              <c:numCache>
                <c:formatCode>_(* #,##0_);_(* \(#,##0\);_(* "-"??_);_(@_)</c:formatCode>
                <c:ptCount val="40"/>
                <c:pt idx="0">
                  <c:v>-2821515.9309256822</c:v>
                </c:pt>
                <c:pt idx="1">
                  <c:v>4375574.3034279542</c:v>
                </c:pt>
                <c:pt idx="2">
                  <c:v>3656845.0361474827</c:v>
                </c:pt>
                <c:pt idx="3">
                  <c:v>7148014.9579044338</c:v>
                </c:pt>
                <c:pt idx="4">
                  <c:v>7317475.5947457375</c:v>
                </c:pt>
                <c:pt idx="5">
                  <c:v>11909738.524372954</c:v>
                </c:pt>
                <c:pt idx="6">
                  <c:v>5634201.4344214257</c:v>
                </c:pt>
                <c:pt idx="7">
                  <c:v>10345640.629963506</c:v>
                </c:pt>
                <c:pt idx="8">
                  <c:v>3785339.2573506413</c:v>
                </c:pt>
                <c:pt idx="9">
                  <c:v>7455762.6937493682</c:v>
                </c:pt>
                <c:pt idx="10">
                  <c:v>1857964.1483727216</c:v>
                </c:pt>
                <c:pt idx="11">
                  <c:v>9137959.2954547517</c:v>
                </c:pt>
                <c:pt idx="12">
                  <c:v>3275388.3927633939</c:v>
                </c:pt>
                <c:pt idx="13">
                  <c:v>5085083.3757211091</c:v>
                </c:pt>
                <c:pt idx="14">
                  <c:v>-9437777.9380182736</c:v>
                </c:pt>
                <c:pt idx="15">
                  <c:v>-8695970.5850887541</c:v>
                </c:pt>
                <c:pt idx="16">
                  <c:v>-17916582.543352388</c:v>
                </c:pt>
                <c:pt idx="17">
                  <c:v>-22124019.700914808</c:v>
                </c:pt>
                <c:pt idx="18">
                  <c:v>-25104381.094779864</c:v>
                </c:pt>
                <c:pt idx="19">
                  <c:v>-15254049.748668978</c:v>
                </c:pt>
                <c:pt idx="20">
                  <c:v>-16913752.138358437</c:v>
                </c:pt>
                <c:pt idx="21">
                  <c:v>-13649624.669879058</c:v>
                </c:pt>
                <c:pt idx="22">
                  <c:v>-11207160.674769517</c:v>
                </c:pt>
                <c:pt idx="23">
                  <c:v>-7084650.1803334448</c:v>
                </c:pt>
                <c:pt idx="24">
                  <c:v>-6100253.3994205315</c:v>
                </c:pt>
                <c:pt idx="25">
                  <c:v>-3131200.4935236424</c:v>
                </c:pt>
                <c:pt idx="26">
                  <c:v>-2985865.4244584097</c:v>
                </c:pt>
                <c:pt idx="27">
                  <c:v>930307.69101083279</c:v>
                </c:pt>
                <c:pt idx="28">
                  <c:v>-575470.69997695985</c:v>
                </c:pt>
                <c:pt idx="29">
                  <c:v>1669598.5516878203</c:v>
                </c:pt>
                <c:pt idx="30">
                  <c:v>-215601.05477789641</c:v>
                </c:pt>
                <c:pt idx="31">
                  <c:v>2414071.9284490095</c:v>
                </c:pt>
                <c:pt idx="32">
                  <c:v>120510.85078785122</c:v>
                </c:pt>
                <c:pt idx="33">
                  <c:v>2889890.426264164</c:v>
                </c:pt>
                <c:pt idx="34">
                  <c:v>514402.2900596112</c:v>
                </c:pt>
                <c:pt idx="35">
                  <c:v>3116592.8953627022</c:v>
                </c:pt>
                <c:pt idx="36">
                  <c:v>872366.88190231321</c:v>
                </c:pt>
                <c:pt idx="37">
                  <c:v>3523727.9590281425</c:v>
                </c:pt>
                <c:pt idx="38">
                  <c:v>2057556.4182966352</c:v>
                </c:pt>
                <c:pt idx="39">
                  <c:v>4478483.4918324845</c:v>
                </c:pt>
              </c:numCache>
            </c:numRef>
          </c:val>
          <c:smooth val="0"/>
          <c:extLst>
            <c:ext xmlns:c16="http://schemas.microsoft.com/office/drawing/2014/chart" uri="{C3380CC4-5D6E-409C-BE32-E72D297353CC}">
              <c16:uniqueId val="{00000000-4267-42D0-A64F-00FD63A52C0C}"/>
            </c:ext>
          </c:extLst>
        </c:ser>
        <c:ser>
          <c:idx val="1"/>
          <c:order val="1"/>
          <c:tx>
            <c:strRef>
              <c:f>Data!$C$68</c:f>
              <c:strCache>
                <c:ptCount val="1"/>
                <c:pt idx="0">
                  <c:v>Annual forest net growth wo bioenergy</c:v>
                </c:pt>
              </c:strCache>
            </c:strRef>
          </c:tx>
          <c:spPr>
            <a:ln w="28575" cap="rnd">
              <a:solidFill>
                <a:schemeClr val="accent6"/>
              </a:solidFill>
              <a:round/>
            </a:ln>
            <a:effectLst/>
          </c:spPr>
          <c:marker>
            <c:symbol val="none"/>
          </c:marker>
          <c:cat>
            <c:numRef>
              <c:f>Data!$E$2:$AR$2</c:f>
              <c:numCache>
                <c:formatCode>General</c:formatCode>
                <c:ptCount val="4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numCache>
            </c:numRef>
          </c:cat>
          <c:val>
            <c:numRef>
              <c:f>Data!$E$147:$AR$147</c:f>
              <c:numCache>
                <c:formatCode>_(* #,##0_);_(* \(#,##0\);_(* "-"??_);_(@_)</c:formatCode>
                <c:ptCount val="40"/>
                <c:pt idx="0">
                  <c:v>-2198274.2826754153</c:v>
                </c:pt>
                <c:pt idx="1">
                  <c:v>5006454.2704205411</c:v>
                </c:pt>
                <c:pt idx="2">
                  <c:v>4797061.479571335</c:v>
                </c:pt>
                <c:pt idx="3">
                  <c:v>8025794.6053741751</c:v>
                </c:pt>
                <c:pt idx="4">
                  <c:v>8756547.6959889643</c:v>
                </c:pt>
                <c:pt idx="5">
                  <c:v>12962117.702250058</c:v>
                </c:pt>
                <c:pt idx="6">
                  <c:v>6807219.3919961927</c:v>
                </c:pt>
                <c:pt idx="7">
                  <c:v>11369338.570616657</c:v>
                </c:pt>
                <c:pt idx="8">
                  <c:v>4817149.0618342934</c:v>
                </c:pt>
                <c:pt idx="9">
                  <c:v>8581398.5180439167</c:v>
                </c:pt>
                <c:pt idx="10">
                  <c:v>2958776.5122737763</c:v>
                </c:pt>
                <c:pt idx="11">
                  <c:v>10859896.455553943</c:v>
                </c:pt>
                <c:pt idx="12">
                  <c:v>4717968.0900538266</c:v>
                </c:pt>
                <c:pt idx="13">
                  <c:v>6591122.0410497244</c:v>
                </c:pt>
                <c:pt idx="14">
                  <c:v>-9779861.5861071832</c:v>
                </c:pt>
                <c:pt idx="15">
                  <c:v>-9147992.0664923601</c:v>
                </c:pt>
                <c:pt idx="16">
                  <c:v>-19697339.256544869</c:v>
                </c:pt>
                <c:pt idx="17">
                  <c:v>-24773134.976024039</c:v>
                </c:pt>
                <c:pt idx="18">
                  <c:v>-28224808.57905947</c:v>
                </c:pt>
                <c:pt idx="19">
                  <c:v>-17399788.716404896</c:v>
                </c:pt>
                <c:pt idx="20">
                  <c:v>-19179903.56025745</c:v>
                </c:pt>
                <c:pt idx="21">
                  <c:v>-15739719.856193036</c:v>
                </c:pt>
                <c:pt idx="22">
                  <c:v>-12832342.197523519</c:v>
                </c:pt>
                <c:pt idx="23">
                  <c:v>-8360358.462431374</c:v>
                </c:pt>
                <c:pt idx="24">
                  <c:v>-7104106.6833055113</c:v>
                </c:pt>
                <c:pt idx="25">
                  <c:v>-3912613.522404206</c:v>
                </c:pt>
                <c:pt idx="26">
                  <c:v>-3611253.7803979963</c:v>
                </c:pt>
                <c:pt idx="27">
                  <c:v>643276.57035600243</c:v>
                </c:pt>
                <c:pt idx="28">
                  <c:v>-908973.04684413073</c:v>
                </c:pt>
                <c:pt idx="29">
                  <c:v>1515794.5346262096</c:v>
                </c:pt>
                <c:pt idx="30">
                  <c:v>-443002.30382435024</c:v>
                </c:pt>
                <c:pt idx="31">
                  <c:v>2454350.4082331387</c:v>
                </c:pt>
                <c:pt idx="32">
                  <c:v>26924.262267136575</c:v>
                </c:pt>
                <c:pt idx="33">
                  <c:v>3209729.7883338272</c:v>
                </c:pt>
                <c:pt idx="34">
                  <c:v>610582.28965928848</c:v>
                </c:pt>
                <c:pt idx="35">
                  <c:v>3677542.7788735628</c:v>
                </c:pt>
                <c:pt idx="36">
                  <c:v>1178983.1414501606</c:v>
                </c:pt>
                <c:pt idx="37">
                  <c:v>4334490.1492377818</c:v>
                </c:pt>
                <c:pt idx="38">
                  <c:v>2718142.8054798394</c:v>
                </c:pt>
                <c:pt idx="39">
                  <c:v>5584421.9037368</c:v>
                </c:pt>
              </c:numCache>
            </c:numRef>
          </c:val>
          <c:smooth val="0"/>
          <c:extLst>
            <c:ext xmlns:c16="http://schemas.microsoft.com/office/drawing/2014/chart" uri="{C3380CC4-5D6E-409C-BE32-E72D297353CC}">
              <c16:uniqueId val="{00000001-4267-42D0-A64F-00FD63A52C0C}"/>
            </c:ext>
          </c:extLst>
        </c:ser>
        <c:dLbls>
          <c:showLegendKey val="0"/>
          <c:showVal val="0"/>
          <c:showCatName val="0"/>
          <c:showSerName val="0"/>
          <c:showPercent val="0"/>
          <c:showBubbleSize val="0"/>
        </c:dLbls>
        <c:smooth val="0"/>
        <c:axId val="629485128"/>
        <c:axId val="629484768"/>
      </c:lineChart>
      <c:catAx>
        <c:axId val="62948512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34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4768"/>
        <c:crossesAt val="-80000000"/>
        <c:auto val="1"/>
        <c:lblAlgn val="ctr"/>
        <c:lblOffset val="100"/>
        <c:noMultiLvlLbl val="0"/>
      </c:catAx>
      <c:valAx>
        <c:axId val="62948476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485128"/>
        <c:crosses val="autoZero"/>
        <c:crossBetween val="between"/>
        <c:dispUnits>
          <c:builtInUnit val="millions"/>
          <c:dispUnitsLbl>
            <c:layout>
              <c:manualLayout>
                <c:xMode val="edge"/>
                <c:yMode val="edge"/>
                <c:x val="2.7777777777777776E-2"/>
                <c:y val="0.27819444444444447"/>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2806459537386"/>
          <c:y val="3.3700980392156861E-2"/>
          <c:w val="0.87610953803188396"/>
          <c:h val="0.86251350934074433"/>
        </c:manualLayout>
      </c:layout>
      <c:lineChart>
        <c:grouping val="standard"/>
        <c:varyColors val="0"/>
        <c:ser>
          <c:idx val="0"/>
          <c:order val="0"/>
          <c:tx>
            <c:strRef>
              <c:f>'Option 1 - Incr. bioenergy prod'!$A$37</c:f>
            </c:strRef>
          </c:tx>
          <c:spPr>
            <a:ln w="28575" cap="rnd">
              <a:solidFill>
                <a:schemeClr val="accent1"/>
              </a:solidFill>
              <a:round/>
            </a:ln>
            <a:effectLst/>
          </c:spPr>
          <c:marker>
            <c:symbol val="none"/>
          </c:marker>
          <c:val>
            <c:numRef>
              <c:f>'Option 1 - Incr. bioenergy prod'!$F$37:$AS$37</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0-2773-4D4D-9FCD-11CA0877BC00}"/>
            </c:ext>
          </c:extLst>
        </c:ser>
        <c:ser>
          <c:idx val="1"/>
          <c:order val="1"/>
          <c:tx>
            <c:strRef>
              <c:f>'Option 1 - Incr. bioenergy prod'!$A$38</c:f>
            </c:strRef>
          </c:tx>
          <c:spPr>
            <a:ln w="28575" cap="rnd">
              <a:solidFill>
                <a:schemeClr val="accent2"/>
              </a:solidFill>
              <a:round/>
            </a:ln>
            <a:effectLst/>
          </c:spPr>
          <c:marker>
            <c:symbol val="none"/>
          </c:marker>
          <c:val>
            <c:numRef>
              <c:f>'Option 1 - Incr. bioenergy prod'!$F$38:$AS$38</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1-2773-4D4D-9FCD-11CA0877BC00}"/>
            </c:ext>
          </c:extLst>
        </c:ser>
        <c:ser>
          <c:idx val="2"/>
          <c:order val="2"/>
          <c:tx>
            <c:strRef>
              <c:f>'Option 1 - Incr. bioenergy prod'!$A$39</c:f>
            </c:strRef>
          </c:tx>
          <c:spPr>
            <a:ln w="28575" cap="rnd">
              <a:solidFill>
                <a:schemeClr val="accent3"/>
              </a:solidFill>
              <a:round/>
            </a:ln>
            <a:effectLst/>
          </c:spPr>
          <c:marker>
            <c:symbol val="none"/>
          </c:marker>
          <c:val>
            <c:numRef>
              <c:f>'Option 1 - Incr. bioenergy prod'!$F$39:$AS$39</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2-2773-4D4D-9FCD-11CA0877BC00}"/>
            </c:ext>
          </c:extLst>
        </c:ser>
        <c:ser>
          <c:idx val="3"/>
          <c:order val="3"/>
          <c:tx>
            <c:strRef>
              <c:f>'Option 1 - Incr. bioenergy prod'!$A$40</c:f>
            </c:strRef>
          </c:tx>
          <c:spPr>
            <a:ln w="28575" cap="rnd">
              <a:solidFill>
                <a:schemeClr val="accent4"/>
              </a:solidFill>
              <a:round/>
            </a:ln>
            <a:effectLst/>
          </c:spPr>
          <c:marker>
            <c:symbol val="none"/>
          </c:marker>
          <c:val>
            <c:numRef>
              <c:f>'Option 1 - Incr. bioenergy prod'!$F$40:$AS$40</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3-2773-4D4D-9FCD-11CA0877BC00}"/>
            </c:ext>
          </c:extLst>
        </c:ser>
        <c:ser>
          <c:idx val="4"/>
          <c:order val="4"/>
          <c:tx>
            <c:strRef>
              <c:f>'Option 1 - Incr. bioenergy prod'!$A$41</c:f>
            </c:strRef>
          </c:tx>
          <c:spPr>
            <a:ln w="28575" cap="rnd">
              <a:solidFill>
                <a:schemeClr val="accent5"/>
              </a:solidFill>
              <a:round/>
            </a:ln>
            <a:effectLst/>
          </c:spPr>
          <c:marker>
            <c:symbol val="none"/>
          </c:marker>
          <c:val>
            <c:numRef>
              <c:f>'Option 1 - Incr. bioenergy prod'!$F$41:$AS$41</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4-2773-4D4D-9FCD-11CA0877BC00}"/>
            </c:ext>
          </c:extLst>
        </c:ser>
        <c:ser>
          <c:idx val="5"/>
          <c:order val="5"/>
          <c:tx>
            <c:strRef>
              <c:f>'Option 1 - Incr. bioenergy prod'!$A$42</c:f>
            </c:strRef>
          </c:tx>
          <c:spPr>
            <a:ln w="28575" cap="rnd">
              <a:solidFill>
                <a:schemeClr val="accent6"/>
              </a:solidFill>
              <a:round/>
            </a:ln>
            <a:effectLst/>
          </c:spPr>
          <c:marker>
            <c:symbol val="none"/>
          </c:marker>
          <c:val>
            <c:numRef>
              <c:f>'Option 1 - Incr. bioenergy prod'!$F$42:$AS$42</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5-2773-4D4D-9FCD-11CA0877BC00}"/>
            </c:ext>
          </c:extLst>
        </c:ser>
        <c:ser>
          <c:idx val="6"/>
          <c:order val="6"/>
          <c:tx>
            <c:strRef>
              <c:f>'Option 1 - Incr. bioenergy prod'!$A$43</c:f>
            </c:strRef>
          </c:tx>
          <c:spPr>
            <a:ln w="28575" cap="rnd">
              <a:solidFill>
                <a:schemeClr val="accent1">
                  <a:lumMod val="60000"/>
                </a:schemeClr>
              </a:solidFill>
              <a:round/>
            </a:ln>
            <a:effectLst/>
          </c:spPr>
          <c:marker>
            <c:symbol val="none"/>
          </c:marker>
          <c:val>
            <c:numRef>
              <c:f>'Option 1 - Incr. bioenergy prod'!$F$43:$AS$43</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6-2773-4D4D-9FCD-11CA0877BC00}"/>
            </c:ext>
          </c:extLst>
        </c:ser>
        <c:ser>
          <c:idx val="7"/>
          <c:order val="7"/>
          <c:tx>
            <c:strRef>
              <c:f>'Option 1 - Incr. bioenergy prod'!$A$44</c:f>
            </c:strRef>
          </c:tx>
          <c:spPr>
            <a:ln w="28575" cap="rnd">
              <a:solidFill>
                <a:schemeClr val="accent2">
                  <a:lumMod val="60000"/>
                </a:schemeClr>
              </a:solidFill>
              <a:round/>
            </a:ln>
            <a:effectLst/>
          </c:spPr>
          <c:marker>
            <c:symbol val="none"/>
          </c:marker>
          <c:val>
            <c:numRef>
              <c:f>'Option 1 - Incr. bioenergy prod'!$F$44:$AS$44</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7-2773-4D4D-9FCD-11CA0877BC00}"/>
            </c:ext>
          </c:extLst>
        </c:ser>
        <c:ser>
          <c:idx val="8"/>
          <c:order val="8"/>
          <c:tx>
            <c:strRef>
              <c:f>'Option 1 - Incr. bioenergy prod'!$A$45</c:f>
            </c:strRef>
          </c:tx>
          <c:spPr>
            <a:ln w="28575" cap="rnd">
              <a:solidFill>
                <a:schemeClr val="accent3">
                  <a:lumMod val="60000"/>
                </a:schemeClr>
              </a:solidFill>
              <a:round/>
            </a:ln>
            <a:effectLst/>
          </c:spPr>
          <c:marker>
            <c:symbol val="none"/>
          </c:marker>
          <c:val>
            <c:numRef>
              <c:f>'Option 1 - Incr. bioenergy prod'!$F$45:$AS$45</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8-2773-4D4D-9FCD-11CA0877BC00}"/>
            </c:ext>
          </c:extLst>
        </c:ser>
        <c:ser>
          <c:idx val="9"/>
          <c:order val="9"/>
          <c:tx>
            <c:strRef>
              <c:f>'Option 1 - Incr. bioenergy prod'!$A$46</c:f>
            </c:strRef>
          </c:tx>
          <c:spPr>
            <a:ln w="28575" cap="rnd">
              <a:solidFill>
                <a:schemeClr val="accent4">
                  <a:lumMod val="60000"/>
                </a:schemeClr>
              </a:solidFill>
              <a:round/>
            </a:ln>
            <a:effectLst/>
          </c:spPr>
          <c:marker>
            <c:symbol val="none"/>
          </c:marker>
          <c:val>
            <c:numRef>
              <c:f>'Option 1 - Incr. bioenergy prod'!$F$46:$AS$46</c:f>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9-2773-4D4D-9FCD-11CA0877BC00}"/>
            </c:ext>
          </c:extLst>
        </c:ser>
        <c:dLbls>
          <c:showLegendKey val="0"/>
          <c:showVal val="0"/>
          <c:showCatName val="0"/>
          <c:showSerName val="0"/>
          <c:showPercent val="0"/>
          <c:showBubbleSize val="0"/>
        </c:dLbls>
        <c:marker val="1"/>
        <c:smooth val="0"/>
        <c:axId val="498546888"/>
        <c:axId val="498541128"/>
      </c:lineChart>
      <c:catAx>
        <c:axId val="49854688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1128"/>
        <c:crossesAt val="-350000000"/>
        <c:auto val="1"/>
        <c:lblAlgn val="ctr"/>
        <c:lblOffset val="100"/>
        <c:tickLblSkip val="5"/>
        <c:tickMarkSkip val="1"/>
        <c:noMultiLvlLbl val="0"/>
      </c:catAx>
      <c:valAx>
        <c:axId val="49854112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6888"/>
        <c:crosses val="autoZero"/>
        <c:crossBetween val="between"/>
        <c:dispUnits>
          <c:builtInUnit val="millions"/>
          <c:dispUnitsLbl>
            <c:layout>
              <c:manualLayout>
                <c:xMode val="edge"/>
                <c:yMode val="edge"/>
                <c:x val="1.6781738489585352E-2"/>
                <c:y val="0.28186274509803921"/>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emissions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54170577815704068"/>
          <c:y val="0.54388605836035187"/>
          <c:w val="0.43547185912105812"/>
          <c:h val="0.3274374710514126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2806459537386"/>
          <c:y val="3.3700980392156861E-2"/>
          <c:w val="0.87610953803188396"/>
          <c:h val="0.86251350934074433"/>
        </c:manualLayout>
      </c:layout>
      <c:lineChart>
        <c:grouping val="standard"/>
        <c:varyColors val="0"/>
        <c:ser>
          <c:idx val="0"/>
          <c:order val="0"/>
          <c:tx>
            <c:strRef>
              <c:f>'Option 1 - Incr. bioenergy prod'!$A$37</c:f>
            </c:strRef>
          </c:tx>
          <c:spPr>
            <a:ln w="28575" cap="rnd">
              <a:solidFill>
                <a:schemeClr val="accent6"/>
              </a:solidFill>
              <a:round/>
            </a:ln>
            <a:effectLst/>
          </c:spPr>
          <c:marker>
            <c:symbol val="none"/>
          </c:marker>
          <c:val>
            <c:numRef>
              <c:f>'Option 1 - Incr. bioenergy prod'!$F$106:$AS$106</c:f>
              <c:numCache>
                <c:formatCode>_(* #,##0_);_(* \(#,##0\);_(* "-"??_);_(@_)</c:formatCode>
                <c:ptCount val="40"/>
                <c:pt idx="0">
                  <c:v>-145407775.92355001</c:v>
                </c:pt>
                <c:pt idx="1">
                  <c:v>-149602366.37396145</c:v>
                </c:pt>
                <c:pt idx="2">
                  <c:v>-152419252.09106952</c:v>
                </c:pt>
                <c:pt idx="3">
                  <c:v>-159567267.04897398</c:v>
                </c:pt>
                <c:pt idx="4">
                  <c:v>-166884742.64371973</c:v>
                </c:pt>
                <c:pt idx="5">
                  <c:v>-178794481.16809267</c:v>
                </c:pt>
                <c:pt idx="6">
                  <c:v>-184428682.60251409</c:v>
                </c:pt>
                <c:pt idx="7">
                  <c:v>-194774323.23247758</c:v>
                </c:pt>
                <c:pt idx="8">
                  <c:v>-198559662.48982823</c:v>
                </c:pt>
                <c:pt idx="9">
                  <c:v>-222524052.32769266</c:v>
                </c:pt>
                <c:pt idx="10">
                  <c:v>-240484112.05871835</c:v>
                </c:pt>
                <c:pt idx="11">
                  <c:v>-267529080.69983062</c:v>
                </c:pt>
                <c:pt idx="12">
                  <c:v>-288388685.23607337</c:v>
                </c:pt>
                <c:pt idx="13">
                  <c:v>-310857683.30467528</c:v>
                </c:pt>
                <c:pt idx="14">
                  <c:v>-297840058.56258112</c:v>
                </c:pt>
                <c:pt idx="15">
                  <c:v>-285845616.37625182</c:v>
                </c:pt>
                <c:pt idx="16">
                  <c:v>-261133088.73024851</c:v>
                </c:pt>
                <c:pt idx="17">
                  <c:v>-230617199.48760739</c:v>
                </c:pt>
                <c:pt idx="18">
                  <c:v>-195990466.94308347</c:v>
                </c:pt>
                <c:pt idx="19">
                  <c:v>-174950398.32422969</c:v>
                </c:pt>
                <c:pt idx="20">
                  <c:v>-151621085.02994218</c:v>
                </c:pt>
                <c:pt idx="21">
                  <c:v>-132794016.51976416</c:v>
                </c:pt>
                <c:pt idx="22">
                  <c:v>-117335863.86490965</c:v>
                </c:pt>
                <c:pt idx="23">
                  <c:v>-107563932.5816911</c:v>
                </c:pt>
                <c:pt idx="24">
                  <c:v>-99149789.961800724</c:v>
                </c:pt>
                <c:pt idx="25">
                  <c:v>-94830892.729354322</c:v>
                </c:pt>
                <c:pt idx="26">
                  <c:v>-90712457.661135823</c:v>
                </c:pt>
                <c:pt idx="27">
                  <c:v>-91995640.683219731</c:v>
                </c:pt>
                <c:pt idx="28">
                  <c:v>-91201887.993596345</c:v>
                </c:pt>
                <c:pt idx="29">
                  <c:v>-93504782.547648519</c:v>
                </c:pt>
                <c:pt idx="30">
                  <c:v>-93207401.782437608</c:v>
                </c:pt>
                <c:pt idx="31">
                  <c:v>-96537156.166505203</c:v>
                </c:pt>
                <c:pt idx="32">
                  <c:v>-96703378.029660851</c:v>
                </c:pt>
                <c:pt idx="33">
                  <c:v>-100689433.79002522</c:v>
                </c:pt>
                <c:pt idx="34">
                  <c:v>-101398954.19010743</c:v>
                </c:pt>
                <c:pt idx="35">
                  <c:v>-105697703.01129737</c:v>
                </c:pt>
                <c:pt idx="36">
                  <c:v>-106900967.67599022</c:v>
                </c:pt>
                <c:pt idx="37">
                  <c:v>-111761282.10223594</c:v>
                </c:pt>
                <c:pt idx="38">
                  <c:v>-112191759.5154976</c:v>
                </c:pt>
                <c:pt idx="39">
                  <c:v>-115302428.67659384</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0-8F52-40A1-BB71-3F260FA0F32C}"/>
            </c:ext>
          </c:extLst>
        </c:ser>
        <c:ser>
          <c:idx val="1"/>
          <c:order val="1"/>
          <c:tx>
            <c:strRef>
              <c:f>'Option 1 - Incr. bioenergy prod'!$A$38</c:f>
            </c:strRef>
          </c:tx>
          <c:spPr>
            <a:ln w="28575" cap="rnd">
              <a:solidFill>
                <a:schemeClr val="accent4">
                  <a:lumMod val="75000"/>
                </a:schemeClr>
              </a:solidFill>
              <a:round/>
            </a:ln>
            <a:effectLst/>
          </c:spPr>
          <c:marker>
            <c:symbol val="none"/>
          </c:marker>
          <c:val>
            <c:numRef>
              <c:f>'Option 1 - Incr. bioenergy prod'!$F$107:$AS$107</c:f>
              <c:numCache>
                <c:formatCode>_(* #,##0_);_(* \(#,##0\);_(* "-"??_);_(@_)</c:formatCode>
                <c:ptCount val="40"/>
                <c:pt idx="0">
                  <c:v>-4770488.85804273</c:v>
                </c:pt>
                <c:pt idx="1">
                  <c:v>-5458658.550927137</c:v>
                </c:pt>
                <c:pt idx="2">
                  <c:v>-6245539.0816019084</c:v>
                </c:pt>
                <c:pt idx="3">
                  <c:v>-7665916.338011126</c:v>
                </c:pt>
                <c:pt idx="4">
                  <c:v>-9316997.7436826359</c:v>
                </c:pt>
                <c:pt idx="5">
                  <c:v>-10886364.567133764</c:v>
                </c:pt>
                <c:pt idx="6">
                  <c:v>-12423836.201466899</c:v>
                </c:pt>
                <c:pt idx="7">
                  <c:v>-13656828.800780987</c:v>
                </c:pt>
                <c:pt idx="8">
                  <c:v>-14819338.475460824</c:v>
                </c:pt>
                <c:pt idx="9">
                  <c:v>-16809730.284163915</c:v>
                </c:pt>
                <c:pt idx="10">
                  <c:v>-18728147.515170291</c:v>
                </c:pt>
                <c:pt idx="11">
                  <c:v>-20448000.847713895</c:v>
                </c:pt>
                <c:pt idx="12">
                  <c:v>-22339799.500618853</c:v>
                </c:pt>
                <c:pt idx="13">
                  <c:v>-23580826.517223686</c:v>
                </c:pt>
                <c:pt idx="14">
                  <c:v>-22710771.967761379</c:v>
                </c:pt>
                <c:pt idx="15">
                  <c:v>-21306253.704991199</c:v>
                </c:pt>
                <c:pt idx="16">
                  <c:v>-19662555.133917697</c:v>
                </c:pt>
                <c:pt idx="17">
                  <c:v>-17174233.487557031</c:v>
                </c:pt>
                <c:pt idx="18">
                  <c:v>-14848683.167599913</c:v>
                </c:pt>
                <c:pt idx="19">
                  <c:v>-13208175.928342992</c:v>
                </c:pt>
                <c:pt idx="20">
                  <c:v>-11795271.823412515</c:v>
                </c:pt>
                <c:pt idx="21">
                  <c:v>-10427144.760391755</c:v>
                </c:pt>
                <c:pt idx="22">
                  <c:v>-9492193.7863076236</c:v>
                </c:pt>
                <c:pt idx="23">
                  <c:v>-8775113.7823378835</c:v>
                </c:pt>
                <c:pt idx="24">
                  <c:v>-8281381.2068464356</c:v>
                </c:pt>
                <c:pt idx="25">
                  <c:v>-7915267.5050646113</c:v>
                </c:pt>
                <c:pt idx="26">
                  <c:v>-7664803.2086117417</c:v>
                </c:pt>
                <c:pt idx="27">
                  <c:v>-7575518.5300756674</c:v>
                </c:pt>
                <c:pt idx="28">
                  <c:v>-7528099.690676773</c:v>
                </c:pt>
                <c:pt idx="29">
                  <c:v>-7474273.8402562039</c:v>
                </c:pt>
                <c:pt idx="30">
                  <c:v>-7432444.5939095914</c:v>
                </c:pt>
                <c:pt idx="31">
                  <c:v>-7403717.1605662061</c:v>
                </c:pt>
                <c:pt idx="32">
                  <c:v>-7378994.1195834754</c:v>
                </c:pt>
                <c:pt idx="33">
                  <c:v>-7359414.7069055913</c:v>
                </c:pt>
                <c:pt idx="34">
                  <c:v>-7351215.7965724599</c:v>
                </c:pt>
                <c:pt idx="35">
                  <c:v>-7336579.5242317077</c:v>
                </c:pt>
                <c:pt idx="36">
                  <c:v>-7335239.0634347275</c:v>
                </c:pt>
                <c:pt idx="37">
                  <c:v>-7335652.7957474068</c:v>
                </c:pt>
                <c:pt idx="38">
                  <c:v>-7332226.5855305959</c:v>
                </c:pt>
                <c:pt idx="39">
                  <c:v>-7326158.700321313</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1-8F52-40A1-BB71-3F260FA0F32C}"/>
            </c:ext>
          </c:extLst>
        </c:ser>
        <c:ser>
          <c:idx val="2"/>
          <c:order val="2"/>
          <c:tx>
            <c:strRef>
              <c:f>'Option 1 - Incr. bioenergy prod'!$A$39</c:f>
            </c:strRef>
          </c:tx>
          <c:spPr>
            <a:ln w="28575" cap="rnd">
              <a:solidFill>
                <a:schemeClr val="accent3"/>
              </a:solidFill>
              <a:round/>
            </a:ln>
            <a:effectLst/>
          </c:spPr>
          <c:marker>
            <c:symbol val="none"/>
          </c:marker>
          <c:val>
            <c:numRef>
              <c:f>'Option 1 - Incr. bioenergy prod'!$F$108:$AS$108</c:f>
              <c:numCache>
                <c:formatCode>_(* #,##0_);_(* \(#,##0\);_(* "-"??_);_(@_)</c:formatCode>
                <c:ptCount val="40"/>
                <c:pt idx="0">
                  <c:v>347866.49071942439</c:v>
                </c:pt>
                <c:pt idx="1">
                  <c:v>695732.98143884877</c:v>
                </c:pt>
                <c:pt idx="2">
                  <c:v>1043599.4721582732</c:v>
                </c:pt>
                <c:pt idx="3">
                  <c:v>1391465.9628776975</c:v>
                </c:pt>
                <c:pt idx="4">
                  <c:v>1739332.4535971219</c:v>
                </c:pt>
                <c:pt idx="5">
                  <c:v>2087198.9443165464</c:v>
                </c:pt>
                <c:pt idx="6">
                  <c:v>2435065.435035971</c:v>
                </c:pt>
                <c:pt idx="7">
                  <c:v>2782931.9257553951</c:v>
                </c:pt>
                <c:pt idx="8">
                  <c:v>3130798.4164748196</c:v>
                </c:pt>
                <c:pt idx="9">
                  <c:v>3478664.9071942437</c:v>
                </c:pt>
                <c:pt idx="10">
                  <c:v>3826531.3979136688</c:v>
                </c:pt>
                <c:pt idx="11">
                  <c:v>4306347.2471818412</c:v>
                </c:pt>
                <c:pt idx="12">
                  <c:v>4786163.0964500122</c:v>
                </c:pt>
                <c:pt idx="13">
                  <c:v>5265978.945718185</c:v>
                </c:pt>
                <c:pt idx="14">
                  <c:v>5745794.794986356</c:v>
                </c:pt>
                <c:pt idx="15">
                  <c:v>6225610.6442545289</c:v>
                </c:pt>
                <c:pt idx="16">
                  <c:v>6705426.4935227009</c:v>
                </c:pt>
                <c:pt idx="17">
                  <c:v>7185242.3427908728</c:v>
                </c:pt>
                <c:pt idx="18">
                  <c:v>7665058.1920590438</c:v>
                </c:pt>
                <c:pt idx="19">
                  <c:v>8144874.0413272176</c:v>
                </c:pt>
                <c:pt idx="20">
                  <c:v>8624689.8905953895</c:v>
                </c:pt>
                <c:pt idx="21">
                  <c:v>9104505.7398635596</c:v>
                </c:pt>
                <c:pt idx="22">
                  <c:v>9584321.5891317334</c:v>
                </c:pt>
                <c:pt idx="23">
                  <c:v>10064137.438399903</c:v>
                </c:pt>
                <c:pt idx="24">
                  <c:v>10543953.287668075</c:v>
                </c:pt>
                <c:pt idx="25">
                  <c:v>11023769.136936249</c:v>
                </c:pt>
                <c:pt idx="26">
                  <c:v>11503584.986204421</c:v>
                </c:pt>
                <c:pt idx="27">
                  <c:v>11983400.835472593</c:v>
                </c:pt>
                <c:pt idx="28">
                  <c:v>12463216.684740765</c:v>
                </c:pt>
                <c:pt idx="29">
                  <c:v>12943032.534008937</c:v>
                </c:pt>
                <c:pt idx="30">
                  <c:v>13422848.383277109</c:v>
                </c:pt>
                <c:pt idx="31">
                  <c:v>13902664.232545283</c:v>
                </c:pt>
                <c:pt idx="32">
                  <c:v>14382480.081813453</c:v>
                </c:pt>
                <c:pt idx="33">
                  <c:v>14862295.931081625</c:v>
                </c:pt>
                <c:pt idx="34">
                  <c:v>15342111.780349797</c:v>
                </c:pt>
                <c:pt idx="35">
                  <c:v>15821927.629617967</c:v>
                </c:pt>
                <c:pt idx="36">
                  <c:v>16301743.478886137</c:v>
                </c:pt>
                <c:pt idx="37">
                  <c:v>16781559.328154311</c:v>
                </c:pt>
                <c:pt idx="38">
                  <c:v>17261375.177422479</c:v>
                </c:pt>
                <c:pt idx="39">
                  <c:v>17741191.026690647</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2-8F52-40A1-BB71-3F260FA0F32C}"/>
            </c:ext>
          </c:extLst>
        </c:ser>
        <c:ser>
          <c:idx val="3"/>
          <c:order val="3"/>
          <c:tx>
            <c:strRef>
              <c:f>'Option 1 - Incr. bioenergy prod'!$A$40</c:f>
            </c:strRef>
          </c:tx>
          <c:spPr>
            <a:ln w="28575" cap="rnd">
              <a:solidFill>
                <a:schemeClr val="tx1"/>
              </a:solidFill>
              <a:round/>
            </a:ln>
            <a:effectLst/>
          </c:spPr>
          <c:marker>
            <c:symbol val="none"/>
          </c:marker>
          <c:val>
            <c:numRef>
              <c:f>'Option 1 - Incr. bioenergy prod'!$F$109:$AS$109</c:f>
              <c:numCache>
                <c:formatCode>_(* #,##0_);_(* \(#,##0\);_(* "-"??_);_(@_)</c:formatCode>
                <c:ptCount val="40"/>
                <c:pt idx="0">
                  <c:v>0</c:v>
                </c:pt>
                <c:pt idx="1">
                  <c:v>0</c:v>
                </c:pt>
                <c:pt idx="2">
                  <c:v>0</c:v>
                </c:pt>
                <c:pt idx="3">
                  <c:v>0</c:v>
                </c:pt>
                <c:pt idx="4">
                  <c:v>0</c:v>
                </c:pt>
                <c:pt idx="5">
                  <c:v>0</c:v>
                </c:pt>
                <c:pt idx="6">
                  <c:v>0</c:v>
                </c:pt>
                <c:pt idx="7">
                  <c:v>0</c:v>
                </c:pt>
                <c:pt idx="8">
                  <c:v>0</c:v>
                </c:pt>
                <c:pt idx="9">
                  <c:v>0</c:v>
                </c:pt>
                <c:pt idx="10">
                  <c:v>0</c:v>
                </c:pt>
                <c:pt idx="11">
                  <c:v>-2376000.0000000005</c:v>
                </c:pt>
                <c:pt idx="12">
                  <c:v>-4752000.0000000009</c:v>
                </c:pt>
                <c:pt idx="13">
                  <c:v>-7128000.0000000009</c:v>
                </c:pt>
                <c:pt idx="14">
                  <c:v>-9504000.0000000019</c:v>
                </c:pt>
                <c:pt idx="15">
                  <c:v>-11880000.000000002</c:v>
                </c:pt>
                <c:pt idx="16">
                  <c:v>-14256000.000000002</c:v>
                </c:pt>
                <c:pt idx="17">
                  <c:v>-16632000.000000004</c:v>
                </c:pt>
                <c:pt idx="18">
                  <c:v>-19008000.000000004</c:v>
                </c:pt>
                <c:pt idx="19">
                  <c:v>-21384000</c:v>
                </c:pt>
                <c:pt idx="20">
                  <c:v>-23760000.000000004</c:v>
                </c:pt>
                <c:pt idx="21">
                  <c:v>-26136000</c:v>
                </c:pt>
                <c:pt idx="22">
                  <c:v>-28512000.000000004</c:v>
                </c:pt>
                <c:pt idx="23">
                  <c:v>-30888000.000000011</c:v>
                </c:pt>
                <c:pt idx="24">
                  <c:v>-33264000.000000007</c:v>
                </c:pt>
                <c:pt idx="25">
                  <c:v>-35640000.000000007</c:v>
                </c:pt>
                <c:pt idx="26">
                  <c:v>-38016000.000000007</c:v>
                </c:pt>
                <c:pt idx="27">
                  <c:v>-40392000.000000007</c:v>
                </c:pt>
                <c:pt idx="28">
                  <c:v>-42768000.000000015</c:v>
                </c:pt>
                <c:pt idx="29">
                  <c:v>-45144000.000000022</c:v>
                </c:pt>
                <c:pt idx="30">
                  <c:v>-47520000.000000022</c:v>
                </c:pt>
                <c:pt idx="31">
                  <c:v>-49896000.00000003</c:v>
                </c:pt>
                <c:pt idx="32">
                  <c:v>-52272000.000000022</c:v>
                </c:pt>
                <c:pt idx="33">
                  <c:v>-54648000.000000022</c:v>
                </c:pt>
                <c:pt idx="34">
                  <c:v>-57024000.00000003</c:v>
                </c:pt>
                <c:pt idx="35">
                  <c:v>-59400000.000000037</c:v>
                </c:pt>
                <c:pt idx="36">
                  <c:v>-61776000.00000003</c:v>
                </c:pt>
                <c:pt idx="37">
                  <c:v>-64152000.00000003</c:v>
                </c:pt>
                <c:pt idx="38">
                  <c:v>-66528000.000000037</c:v>
                </c:pt>
                <c:pt idx="39">
                  <c:v>-68904000.000000045</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3-8F52-40A1-BB71-3F260FA0F32C}"/>
            </c:ext>
          </c:extLst>
        </c:ser>
        <c:ser>
          <c:idx val="4"/>
          <c:order val="4"/>
          <c:tx>
            <c:strRef>
              <c:f>'Option 1 - Incr. bioenergy prod'!$A$41</c:f>
            </c:strRef>
          </c:tx>
          <c:spPr>
            <a:ln w="28575" cap="rnd">
              <a:solidFill>
                <a:srgbClr val="FF0000"/>
              </a:solidFill>
              <a:round/>
            </a:ln>
            <a:effectLst/>
          </c:spPr>
          <c:marker>
            <c:symbol val="none"/>
          </c:marker>
          <c:val>
            <c:numRef>
              <c:f>'Option 1 - Incr. bioenergy prod'!$F$110:$AS$110</c:f>
              <c:numCache>
                <c:formatCode>_(* #,##0_);_(* \(#,##0\);_(* "-"??_);_(@_)</c:formatCode>
                <c:ptCount val="40"/>
                <c:pt idx="0">
                  <c:v>-149830398.29087329</c:v>
                </c:pt>
                <c:pt idx="1">
                  <c:v>-154365291.94344974</c:v>
                </c:pt>
                <c:pt idx="2">
                  <c:v>-157621191.70051315</c:v>
                </c:pt>
                <c:pt idx="3">
                  <c:v>-165841717.4241074</c:v>
                </c:pt>
                <c:pt idx="4">
                  <c:v>-174462407.93380523</c:v>
                </c:pt>
                <c:pt idx="5">
                  <c:v>-187593646.79090989</c:v>
                </c:pt>
                <c:pt idx="6">
                  <c:v>-194417453.368945</c:v>
                </c:pt>
                <c:pt idx="7">
                  <c:v>-205648220.10750318</c:v>
                </c:pt>
                <c:pt idx="8">
                  <c:v>-210248202.54881424</c:v>
                </c:pt>
                <c:pt idx="9">
                  <c:v>-235855117.70466232</c:v>
                </c:pt>
                <c:pt idx="10">
                  <c:v>-255385728.17597499</c:v>
                </c:pt>
                <c:pt idx="11">
                  <c:v>-286046734.30036271</c:v>
                </c:pt>
                <c:pt idx="12">
                  <c:v>-310694321.64024222</c:v>
                </c:pt>
                <c:pt idx="13">
                  <c:v>-336300530.87618077</c:v>
                </c:pt>
                <c:pt idx="14">
                  <c:v>-324309035.73535615</c:v>
                </c:pt>
                <c:pt idx="15">
                  <c:v>-312806259.43698853</c:v>
                </c:pt>
                <c:pt idx="16">
                  <c:v>-288346217.3706435</c:v>
                </c:pt>
                <c:pt idx="17">
                  <c:v>-257238190.63237354</c:v>
                </c:pt>
                <c:pt idx="18">
                  <c:v>-222182091.91862434</c:v>
                </c:pt>
                <c:pt idx="19">
                  <c:v>-201397700.21124548</c:v>
                </c:pt>
                <c:pt idx="20">
                  <c:v>-178551666.96275932</c:v>
                </c:pt>
                <c:pt idx="21">
                  <c:v>-160252655.54029232</c:v>
                </c:pt>
                <c:pt idx="22">
                  <c:v>-145755736.06208554</c:v>
                </c:pt>
                <c:pt idx="23">
                  <c:v>-137162908.92562908</c:v>
                </c:pt>
                <c:pt idx="24">
                  <c:v>-130151217.88097909</c:v>
                </c:pt>
                <c:pt idx="25">
                  <c:v>-127362391.09748268</c:v>
                </c:pt>
                <c:pt idx="26">
                  <c:v>-124889675.88354316</c:v>
                </c:pt>
                <c:pt idx="27">
                  <c:v>-127979758.37782282</c:v>
                </c:pt>
                <c:pt idx="28">
                  <c:v>-129034770.99953237</c:v>
                </c:pt>
                <c:pt idx="29">
                  <c:v>-133180023.85389581</c:v>
                </c:pt>
                <c:pt idx="30">
                  <c:v>-134736997.99307013</c:v>
                </c:pt>
                <c:pt idx="31">
                  <c:v>-139934209.09452617</c:v>
                </c:pt>
                <c:pt idx="32">
                  <c:v>-141971892.06743088</c:v>
                </c:pt>
                <c:pt idx="33">
                  <c:v>-147834552.56584921</c:v>
                </c:pt>
                <c:pt idx="34">
                  <c:v>-150432058.20633012</c:v>
                </c:pt>
                <c:pt idx="35">
                  <c:v>-156612354.90591115</c:v>
                </c:pt>
                <c:pt idx="36">
                  <c:v>-159710463.26053882</c:v>
                </c:pt>
                <c:pt idx="37">
                  <c:v>-166467375.56982905</c:v>
                </c:pt>
                <c:pt idx="38">
                  <c:v>-168790610.92360574</c:v>
                </c:pt>
                <c:pt idx="39">
                  <c:v>-173791396.35022455</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4-8F52-40A1-BB71-3F260FA0F32C}"/>
            </c:ext>
          </c:extLst>
        </c:ser>
        <c:ser>
          <c:idx val="5"/>
          <c:order val="5"/>
          <c:tx>
            <c:strRef>
              <c:f>'Option 1 - Incr. bioenergy prod'!$A$42</c:f>
            </c:strRef>
          </c:tx>
          <c:spPr>
            <a:ln w="28575" cap="rnd">
              <a:solidFill>
                <a:schemeClr val="accent6"/>
              </a:solidFill>
              <a:prstDash val="sysDash"/>
              <a:round/>
            </a:ln>
            <a:effectLst/>
          </c:spPr>
          <c:marker>
            <c:symbol val="none"/>
          </c:marker>
          <c:val>
            <c:numRef>
              <c:f>'Option 1 - Incr. bioenergy prod'!$F$111:$AS$111</c:f>
              <c:numCache>
                <c:formatCode>_(* #,##0_);_(* \(#,##0\);_(* "-"??_);_(@_)</c:formatCode>
                <c:ptCount val="40"/>
                <c:pt idx="0">
                  <c:v>-159178868.15450695</c:v>
                </c:pt>
                <c:pt idx="1">
                  <c:v>-163803025.21364409</c:v>
                </c:pt>
                <c:pt idx="2">
                  <c:v>-167411296.0705311</c:v>
                </c:pt>
                <c:pt idx="3">
                  <c:v>-175437090.67590529</c:v>
                </c:pt>
                <c:pt idx="4">
                  <c:v>-184193638.37189427</c:v>
                </c:pt>
                <c:pt idx="5">
                  <c:v>-197155756.0741443</c:v>
                </c:pt>
                <c:pt idx="6">
                  <c:v>-203962975.46614051</c:v>
                </c:pt>
                <c:pt idx="7">
                  <c:v>-215332314.03675717</c:v>
                </c:pt>
                <c:pt idx="8">
                  <c:v>-220149463.09859142</c:v>
                </c:pt>
                <c:pt idx="9">
                  <c:v>-247188908.41893834</c:v>
                </c:pt>
                <c:pt idx="10">
                  <c:v>-268192544.35850653</c:v>
                </c:pt>
                <c:pt idx="11">
                  <c:v>-299232591.37900436</c:v>
                </c:pt>
                <c:pt idx="12">
                  <c:v>-323847732.16433924</c:v>
                </c:pt>
                <c:pt idx="13">
                  <c:v>-350149827.19388503</c:v>
                </c:pt>
                <c:pt idx="14">
                  <c:v>-336660362.93718547</c:v>
                </c:pt>
                <c:pt idx="15">
                  <c:v>-324042442.84547186</c:v>
                </c:pt>
                <c:pt idx="16">
                  <c:v>-296873699.04334098</c:v>
                </c:pt>
                <c:pt idx="17">
                  <c:v>-262703857.69710097</c:v>
                </c:pt>
                <c:pt idx="18">
                  <c:v>-223773087.24322587</c:v>
                </c:pt>
                <c:pt idx="19">
                  <c:v>-199773378.66887423</c:v>
                </c:pt>
                <c:pt idx="20">
                  <c:v>-173318339.27541572</c:v>
                </c:pt>
                <c:pt idx="21">
                  <c:v>-151608380.85308045</c:v>
                </c:pt>
                <c:pt idx="22">
                  <c:v>-133908598.51166871</c:v>
                </c:pt>
                <c:pt idx="23">
                  <c:v>-122377069.59797028</c:v>
                </c:pt>
                <c:pt idx="24">
                  <c:v>-112578301.75892818</c:v>
                </c:pt>
                <c:pt idx="25">
                  <c:v>-107181593.45216377</c:v>
                </c:pt>
                <c:pt idx="26">
                  <c:v>-102200553.75506309</c:v>
                </c:pt>
                <c:pt idx="27">
                  <c:v>-103087831.78314033</c:v>
                </c:pt>
                <c:pt idx="28">
                  <c:v>-101834075.85645875</c:v>
                </c:pt>
                <c:pt idx="29">
                  <c:v>-103924826.93870182</c:v>
                </c:pt>
                <c:pt idx="30">
                  <c:v>-103313789.27825443</c:v>
                </c:pt>
                <c:pt idx="31">
                  <c:v>-106699100.1861622</c:v>
                </c:pt>
                <c:pt idx="32">
                  <c:v>-106736237.09963413</c:v>
                </c:pt>
                <c:pt idx="33">
                  <c:v>-111163450.60078423</c:v>
                </c:pt>
                <c:pt idx="34">
                  <c:v>-112005633.06927982</c:v>
                </c:pt>
                <c:pt idx="35">
                  <c:v>-117078105.86772609</c:v>
                </c:pt>
                <c:pt idx="36">
                  <c:v>-118704289.51110563</c:v>
                </c:pt>
                <c:pt idx="37">
                  <c:v>-124682896.61350255</c:v>
                </c:pt>
                <c:pt idx="38">
                  <c:v>-125369341.24236818</c:v>
                </c:pt>
                <c:pt idx="39">
                  <c:v>-129217183.20509411</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5-8F52-40A1-BB71-3F260FA0F32C}"/>
            </c:ext>
          </c:extLst>
        </c:ser>
        <c:ser>
          <c:idx val="6"/>
          <c:order val="6"/>
          <c:tx>
            <c:strRef>
              <c:f>'Option 1 - Incr. bioenergy prod'!$A$43</c:f>
            </c:strRef>
          </c:tx>
          <c:spPr>
            <a:ln w="28575" cap="rnd">
              <a:solidFill>
                <a:schemeClr val="accent4">
                  <a:lumMod val="75000"/>
                </a:schemeClr>
              </a:solidFill>
              <a:prstDash val="sysDash"/>
              <a:round/>
            </a:ln>
            <a:effectLst/>
          </c:spPr>
          <c:marker>
            <c:symbol val="none"/>
          </c:marker>
          <c:val>
            <c:numRef>
              <c:f>'Option 1 - Incr. bioenergy prod'!$F$112:$AS$112</c:f>
              <c:numCache>
                <c:formatCode>_(* #,##0_);_(* \(#,##0\);_(* "-"??_);_(@_)</c:formatCode>
                <c:ptCount val="40"/>
                <c:pt idx="0">
                  <c:v>-12352956.848894691</c:v>
                </c:pt>
                <c:pt idx="1">
                  <c:v>-14134183.416766951</c:v>
                </c:pt>
                <c:pt idx="2">
                  <c:v>-16012136.845814103</c:v>
                </c:pt>
                <c:pt idx="3">
                  <c:v>-19511564.124424707</c:v>
                </c:pt>
                <c:pt idx="4">
                  <c:v>-23420108.193761021</c:v>
                </c:pt>
                <c:pt idx="5">
                  <c:v>-27060273.347076096</c:v>
                </c:pt>
                <c:pt idx="6">
                  <c:v>-30563984.094084449</c:v>
                </c:pt>
                <c:pt idx="7">
                  <c:v>-33450275.990084536</c:v>
                </c:pt>
                <c:pt idx="8">
                  <c:v>-36195070.266092993</c:v>
                </c:pt>
                <c:pt idx="9">
                  <c:v>-41247703.749304272</c:v>
                </c:pt>
                <c:pt idx="10">
                  <c:v>-46045647.949683234</c:v>
                </c:pt>
                <c:pt idx="11">
                  <c:v>-50467185.038710013</c:v>
                </c:pt>
                <c:pt idx="12">
                  <c:v>-55152996.876716599</c:v>
                </c:pt>
                <c:pt idx="13">
                  <c:v>-59087726.008055821</c:v>
                </c:pt>
                <c:pt idx="14">
                  <c:v>-59191060.792000674</c:v>
                </c:pt>
                <c:pt idx="15">
                  <c:v>-58807442.489857838</c:v>
                </c:pt>
                <c:pt idx="16">
                  <c:v>-58178615.055591464</c:v>
                </c:pt>
                <c:pt idx="17">
                  <c:v>-56915401.70760522</c:v>
                </c:pt>
                <c:pt idx="18">
                  <c:v>-55780245.272932604</c:v>
                </c:pt>
                <c:pt idx="19">
                  <c:v>-55263928.245989844</c:v>
                </c:pt>
                <c:pt idx="20">
                  <c:v>-54949299.2990546</c:v>
                </c:pt>
                <c:pt idx="21">
                  <c:v>-54686965.619412705</c:v>
                </c:pt>
                <c:pt idx="22">
                  <c:v>-54697884.45435594</c:v>
                </c:pt>
                <c:pt idx="23">
                  <c:v>-54734137.092519425</c:v>
                </c:pt>
                <c:pt idx="24">
                  <c:v>-54710009.836985633</c:v>
                </c:pt>
                <c:pt idx="25">
                  <c:v>-54639729.36273481</c:v>
                </c:pt>
                <c:pt idx="26">
                  <c:v>-54541259.7724839</c:v>
                </c:pt>
                <c:pt idx="27">
                  <c:v>-54326821.031183884</c:v>
                </c:pt>
                <c:pt idx="28">
                  <c:v>-54152139.558249846</c:v>
                </c:pt>
                <c:pt idx="29">
                  <c:v>-54100909.703358948</c:v>
                </c:pt>
                <c:pt idx="30">
                  <c:v>-54102847.379802361</c:v>
                </c:pt>
                <c:pt idx="31">
                  <c:v>-54151013.661256947</c:v>
                </c:pt>
                <c:pt idx="32">
                  <c:v>-54280675.59422195</c:v>
                </c:pt>
                <c:pt idx="33">
                  <c:v>-54457096.086170733</c:v>
                </c:pt>
                <c:pt idx="34">
                  <c:v>-54667993.445125721</c:v>
                </c:pt>
                <c:pt idx="35">
                  <c:v>-54997458.552551076</c:v>
                </c:pt>
                <c:pt idx="36">
                  <c:v>-55306804.000016607</c:v>
                </c:pt>
                <c:pt idx="37">
                  <c:v>-55670389.581755802</c:v>
                </c:pt>
                <c:pt idx="38">
                  <c:v>-55878249.73672349</c:v>
                </c:pt>
                <c:pt idx="39">
                  <c:v>-56109005.759185523</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6-8F52-40A1-BB71-3F260FA0F32C}"/>
            </c:ext>
          </c:extLst>
        </c:ser>
        <c:ser>
          <c:idx val="7"/>
          <c:order val="7"/>
          <c:tx>
            <c:strRef>
              <c:f>'Option 1 - Incr. bioenergy prod'!$A$44</c:f>
            </c:strRef>
          </c:tx>
          <c:spPr>
            <a:ln w="28575" cap="rnd">
              <a:solidFill>
                <a:schemeClr val="accent3"/>
              </a:solidFill>
              <a:prstDash val="sysDash"/>
              <a:round/>
            </a:ln>
            <a:effectLst/>
          </c:spPr>
          <c:marker>
            <c:symbol val="none"/>
          </c:marker>
          <c:val>
            <c:numRef>
              <c:f>'Option 1 - Incr. bioenergy prod'!$F$113:$AS$113</c:f>
              <c:numCache>
                <c:formatCode>_(* #,##0_);_(* \(#,##0\);_(* "-"??_);_(@_)</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7-8F52-40A1-BB71-3F260FA0F32C}"/>
            </c:ext>
          </c:extLst>
        </c:ser>
        <c:ser>
          <c:idx val="8"/>
          <c:order val="8"/>
          <c:tx>
            <c:strRef>
              <c:f>'Option 1 - Incr. bioenergy prod'!$A$45</c:f>
            </c:strRef>
          </c:tx>
          <c:spPr>
            <a:ln w="28575" cap="rnd">
              <a:solidFill>
                <a:schemeClr val="tx1"/>
              </a:solidFill>
              <a:prstDash val="sysDash"/>
              <a:round/>
            </a:ln>
            <a:effectLst/>
          </c:spPr>
          <c:marker>
            <c:symbol val="none"/>
          </c:marker>
          <c:val>
            <c:numRef>
              <c:f>'Option 1 - Incr. bioenergy prod'!$F$114:$AS$114</c:f>
              <c:numCache>
                <c:formatCode>_(* #,##0_);_(* \(#,##0\);_(* "-"??_);_(@_)</c:formatCode>
                <c:ptCount val="40"/>
                <c:pt idx="0">
                  <c:v>415270.73897999991</c:v>
                </c:pt>
                <c:pt idx="1">
                  <c:v>830541.47795999981</c:v>
                </c:pt>
                <c:pt idx="2">
                  <c:v>1245812.2169399997</c:v>
                </c:pt>
                <c:pt idx="3">
                  <c:v>1661082.9559199996</c:v>
                </c:pt>
                <c:pt idx="4">
                  <c:v>2076353.6948999993</c:v>
                </c:pt>
                <c:pt idx="5">
                  <c:v>2491624.4338799994</c:v>
                </c:pt>
                <c:pt idx="6">
                  <c:v>2906895.1728599994</c:v>
                </c:pt>
                <c:pt idx="7">
                  <c:v>3322165.9118399993</c:v>
                </c:pt>
                <c:pt idx="8">
                  <c:v>3737436.6508199992</c:v>
                </c:pt>
                <c:pt idx="9">
                  <c:v>4152707.3897999986</c:v>
                </c:pt>
                <c:pt idx="10">
                  <c:v>4567978.128779999</c:v>
                </c:pt>
                <c:pt idx="11">
                  <c:v>5140765.35495931</c:v>
                </c:pt>
                <c:pt idx="12">
                  <c:v>5713552.5811386202</c:v>
                </c:pt>
                <c:pt idx="13">
                  <c:v>6286339.8073179312</c:v>
                </c:pt>
                <c:pt idx="14">
                  <c:v>6859127.0334972413</c:v>
                </c:pt>
                <c:pt idx="15">
                  <c:v>7431914.2596765533</c:v>
                </c:pt>
                <c:pt idx="16">
                  <c:v>8004701.4858558634</c:v>
                </c:pt>
                <c:pt idx="17">
                  <c:v>8577488.7120351736</c:v>
                </c:pt>
                <c:pt idx="18">
                  <c:v>9150275.9382144827</c:v>
                </c:pt>
                <c:pt idx="19">
                  <c:v>9723063.1643937957</c:v>
                </c:pt>
                <c:pt idx="20">
                  <c:v>10295850.390573107</c:v>
                </c:pt>
                <c:pt idx="21">
                  <c:v>10868637.616752416</c:v>
                </c:pt>
                <c:pt idx="22">
                  <c:v>11441424.842931727</c:v>
                </c:pt>
                <c:pt idx="23">
                  <c:v>12014212.069111036</c:v>
                </c:pt>
                <c:pt idx="24">
                  <c:v>12586999.295290347</c:v>
                </c:pt>
                <c:pt idx="25">
                  <c:v>13159786.52146966</c:v>
                </c:pt>
                <c:pt idx="26">
                  <c:v>13732573.747648971</c:v>
                </c:pt>
                <c:pt idx="27">
                  <c:v>14305360.973828282</c:v>
                </c:pt>
                <c:pt idx="28">
                  <c:v>14878148.200007591</c:v>
                </c:pt>
                <c:pt idx="29">
                  <c:v>15450935.426186902</c:v>
                </c:pt>
                <c:pt idx="30">
                  <c:v>16023722.652366214</c:v>
                </c:pt>
                <c:pt idx="31">
                  <c:v>16596509.878545525</c:v>
                </c:pt>
                <c:pt idx="32">
                  <c:v>17169297.104724836</c:v>
                </c:pt>
                <c:pt idx="33">
                  <c:v>17742084.330904145</c:v>
                </c:pt>
                <c:pt idx="34">
                  <c:v>18314871.557083458</c:v>
                </c:pt>
                <c:pt idx="35">
                  <c:v>18887658.783262763</c:v>
                </c:pt>
                <c:pt idx="36">
                  <c:v>19460446.009442072</c:v>
                </c:pt>
                <c:pt idx="37">
                  <c:v>20033233.235621385</c:v>
                </c:pt>
                <c:pt idx="38">
                  <c:v>20606020.461800691</c:v>
                </c:pt>
                <c:pt idx="39">
                  <c:v>21178807.687979996</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8-8F52-40A1-BB71-3F260FA0F32C}"/>
            </c:ext>
          </c:extLst>
        </c:ser>
        <c:ser>
          <c:idx val="9"/>
          <c:order val="9"/>
          <c:tx>
            <c:strRef>
              <c:f>'Option 1 - Incr. bioenergy prod'!$A$46</c:f>
            </c:strRef>
          </c:tx>
          <c:spPr>
            <a:ln w="28575" cap="rnd">
              <a:solidFill>
                <a:srgbClr val="FF0000"/>
              </a:solidFill>
              <a:prstDash val="sysDash"/>
              <a:round/>
            </a:ln>
            <a:effectLst/>
          </c:spPr>
          <c:marker>
            <c:symbol val="none"/>
          </c:marker>
          <c:val>
            <c:numRef>
              <c:f>'Option 1 - Incr. bioenergy prod'!$F$115:$AS$115</c:f>
              <c:numCache>
                <c:formatCode>_(* #,##0_);_(* \(#,##0\);_(* "-"??_);_(@_)</c:formatCode>
                <c:ptCount val="40"/>
                <c:pt idx="0">
                  <c:v>-171116554.26442164</c:v>
                </c:pt>
                <c:pt idx="1">
                  <c:v>-177106667.15245104</c:v>
                </c:pt>
                <c:pt idx="2">
                  <c:v>-182177620.69940522</c:v>
                </c:pt>
                <c:pt idx="3">
                  <c:v>-193287571.84440997</c:v>
                </c:pt>
                <c:pt idx="4">
                  <c:v>-205537392.87075529</c:v>
                </c:pt>
                <c:pt idx="5">
                  <c:v>-221724404.98734039</c:v>
                </c:pt>
                <c:pt idx="6">
                  <c:v>-231620064.38736495</c:v>
                </c:pt>
                <c:pt idx="7">
                  <c:v>-245460424.11500171</c:v>
                </c:pt>
                <c:pt idx="8">
                  <c:v>-252607096.71386442</c:v>
                </c:pt>
                <c:pt idx="9">
                  <c:v>-284283904.77844262</c:v>
                </c:pt>
                <c:pt idx="10">
                  <c:v>-309670214.17940974</c:v>
                </c:pt>
                <c:pt idx="11">
                  <c:v>-344559011.06275505</c:v>
                </c:pt>
                <c:pt idx="12">
                  <c:v>-373287176.45991725</c:v>
                </c:pt>
                <c:pt idx="13">
                  <c:v>-402951213.39462292</c:v>
                </c:pt>
                <c:pt idx="14">
                  <c:v>-388992296.6956889</c:v>
                </c:pt>
                <c:pt idx="15">
                  <c:v>-375417971.07565314</c:v>
                </c:pt>
                <c:pt idx="16">
                  <c:v>-347047612.61307657</c:v>
                </c:pt>
                <c:pt idx="17">
                  <c:v>-311041770.692671</c:v>
                </c:pt>
                <c:pt idx="18">
                  <c:v>-270403056.57794398</c:v>
                </c:pt>
                <c:pt idx="19">
                  <c:v>-245314243.75047028</c:v>
                </c:pt>
                <c:pt idx="20">
                  <c:v>-217971788.1838972</c:v>
                </c:pt>
                <c:pt idx="21">
                  <c:v>-195426708.85574076</c:v>
                </c:pt>
                <c:pt idx="22">
                  <c:v>-177165058.12309292</c:v>
                </c:pt>
                <c:pt idx="23">
                  <c:v>-165096994.62137866</c:v>
                </c:pt>
                <c:pt idx="24">
                  <c:v>-154701312.30062348</c:v>
                </c:pt>
                <c:pt idx="25">
                  <c:v>-148661536.29342893</c:v>
                </c:pt>
                <c:pt idx="26">
                  <c:v>-143009239.77989802</c:v>
                </c:pt>
                <c:pt idx="27">
                  <c:v>-143109291.84049591</c:v>
                </c:pt>
                <c:pt idx="28">
                  <c:v>-141108067.21470103</c:v>
                </c:pt>
                <c:pt idx="29">
                  <c:v>-142574801.21587387</c:v>
                </c:pt>
                <c:pt idx="30">
                  <c:v>-141392914.00569057</c:v>
                </c:pt>
                <c:pt idx="31">
                  <c:v>-144253603.96887362</c:v>
                </c:pt>
                <c:pt idx="32">
                  <c:v>-143847615.58913124</c:v>
                </c:pt>
                <c:pt idx="33">
                  <c:v>-147878462.35605082</c:v>
                </c:pt>
                <c:pt idx="34">
                  <c:v>-148358754.95732209</c:v>
                </c:pt>
                <c:pt idx="35">
                  <c:v>-153187905.63701442</c:v>
                </c:pt>
                <c:pt idx="36">
                  <c:v>-154550647.50168017</c:v>
                </c:pt>
                <c:pt idx="37">
                  <c:v>-160320052.95963696</c:v>
                </c:pt>
                <c:pt idx="38">
                  <c:v>-160641570.51729098</c:v>
                </c:pt>
                <c:pt idx="39">
                  <c:v>-164147381.27629966</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9-8F52-40A1-BB71-3F260FA0F32C}"/>
            </c:ext>
          </c:extLst>
        </c:ser>
        <c:dLbls>
          <c:showLegendKey val="0"/>
          <c:showVal val="0"/>
          <c:showCatName val="0"/>
          <c:showSerName val="0"/>
          <c:showPercent val="0"/>
          <c:showBubbleSize val="0"/>
        </c:dLbls>
        <c:smooth val="0"/>
        <c:axId val="498546888"/>
        <c:axId val="498541128"/>
      </c:lineChart>
      <c:catAx>
        <c:axId val="49854688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1128"/>
        <c:crossesAt val="-350000000"/>
        <c:auto val="1"/>
        <c:lblAlgn val="ctr"/>
        <c:lblOffset val="100"/>
        <c:tickLblSkip val="5"/>
        <c:tickMarkSkip val="1"/>
        <c:noMultiLvlLbl val="0"/>
      </c:catAx>
      <c:valAx>
        <c:axId val="49854112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6888"/>
        <c:crosses val="autoZero"/>
        <c:crossBetween val="between"/>
        <c:dispUnits>
          <c:builtInUnit val="millions"/>
          <c:dispUnitsLbl>
            <c:layout>
              <c:manualLayout>
                <c:xMode val="edge"/>
                <c:yMode val="edge"/>
                <c:x val="1.6781738489585352E-2"/>
                <c:y val="0.28186274509803921"/>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emissions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54170577815704068"/>
          <c:y val="0.54388605836035187"/>
          <c:w val="0.43547185912105812"/>
          <c:h val="0.3274374710514126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2806459537386"/>
          <c:y val="3.3700980392156861E-2"/>
          <c:w val="0.87610953803188396"/>
          <c:h val="0.86251350934074433"/>
        </c:manualLayout>
      </c:layout>
      <c:lineChart>
        <c:grouping val="standard"/>
        <c:varyColors val="0"/>
        <c:ser>
          <c:idx val="4"/>
          <c:order val="0"/>
          <c:tx>
            <c:strRef>
              <c:f>'Option 1 - Incr. bioenergy prod'!$A$110</c:f>
            </c:strRef>
          </c:tx>
          <c:spPr>
            <a:ln w="28575" cap="rnd">
              <a:solidFill>
                <a:srgbClr val="FF0000"/>
              </a:solidFill>
              <a:round/>
            </a:ln>
            <a:effectLst/>
          </c:spPr>
          <c:marker>
            <c:symbol val="none"/>
          </c:marker>
          <c:val>
            <c:numRef>
              <c:f>'Option 1 - Incr. bioenergy prod'!$F$110:$AS$110</c:f>
              <c:numCache>
                <c:formatCode>_(* #,##0_);_(* \(#,##0\);_(* "-"??_);_(@_)</c:formatCode>
                <c:ptCount val="40"/>
                <c:pt idx="0">
                  <c:v>-149830398.29087329</c:v>
                </c:pt>
                <c:pt idx="1">
                  <c:v>-154365291.94344974</c:v>
                </c:pt>
                <c:pt idx="2">
                  <c:v>-157621191.70051315</c:v>
                </c:pt>
                <c:pt idx="3">
                  <c:v>-165841717.4241074</c:v>
                </c:pt>
                <c:pt idx="4">
                  <c:v>-174462407.93380523</c:v>
                </c:pt>
                <c:pt idx="5">
                  <c:v>-187593646.79090989</c:v>
                </c:pt>
                <c:pt idx="6">
                  <c:v>-194417453.368945</c:v>
                </c:pt>
                <c:pt idx="7">
                  <c:v>-205648220.10750318</c:v>
                </c:pt>
                <c:pt idx="8">
                  <c:v>-210248202.54881424</c:v>
                </c:pt>
                <c:pt idx="9">
                  <c:v>-235855117.70466232</c:v>
                </c:pt>
                <c:pt idx="10">
                  <c:v>-255385728.17597499</c:v>
                </c:pt>
                <c:pt idx="11">
                  <c:v>-286046734.30036271</c:v>
                </c:pt>
                <c:pt idx="12">
                  <c:v>-310694321.64024222</c:v>
                </c:pt>
                <c:pt idx="13">
                  <c:v>-336300530.87618077</c:v>
                </c:pt>
                <c:pt idx="14">
                  <c:v>-324309035.73535615</c:v>
                </c:pt>
                <c:pt idx="15">
                  <c:v>-312806259.43698853</c:v>
                </c:pt>
                <c:pt idx="16">
                  <c:v>-288346217.3706435</c:v>
                </c:pt>
                <c:pt idx="17">
                  <c:v>-257238190.63237354</c:v>
                </c:pt>
                <c:pt idx="18">
                  <c:v>-222182091.91862434</c:v>
                </c:pt>
                <c:pt idx="19">
                  <c:v>-201397700.21124548</c:v>
                </c:pt>
                <c:pt idx="20">
                  <c:v>-178551666.96275932</c:v>
                </c:pt>
                <c:pt idx="21">
                  <c:v>-160252655.54029232</c:v>
                </c:pt>
                <c:pt idx="22">
                  <c:v>-145755736.06208554</c:v>
                </c:pt>
                <c:pt idx="23">
                  <c:v>-137162908.92562908</c:v>
                </c:pt>
                <c:pt idx="24">
                  <c:v>-130151217.88097909</c:v>
                </c:pt>
                <c:pt idx="25">
                  <c:v>-127362391.09748268</c:v>
                </c:pt>
                <c:pt idx="26">
                  <c:v>-124889675.88354316</c:v>
                </c:pt>
                <c:pt idx="27">
                  <c:v>-127979758.37782282</c:v>
                </c:pt>
                <c:pt idx="28">
                  <c:v>-129034770.99953237</c:v>
                </c:pt>
                <c:pt idx="29">
                  <c:v>-133180023.85389581</c:v>
                </c:pt>
                <c:pt idx="30">
                  <c:v>-134736997.99307013</c:v>
                </c:pt>
                <c:pt idx="31">
                  <c:v>-139934209.09452617</c:v>
                </c:pt>
                <c:pt idx="32">
                  <c:v>-141971892.06743088</c:v>
                </c:pt>
                <c:pt idx="33">
                  <c:v>-147834552.56584921</c:v>
                </c:pt>
                <c:pt idx="34">
                  <c:v>-150432058.20633012</c:v>
                </c:pt>
                <c:pt idx="35">
                  <c:v>-156612354.90591115</c:v>
                </c:pt>
                <c:pt idx="36">
                  <c:v>-159710463.26053882</c:v>
                </c:pt>
                <c:pt idx="37">
                  <c:v>-166467375.56982905</c:v>
                </c:pt>
                <c:pt idx="38">
                  <c:v>-168790610.92360574</c:v>
                </c:pt>
                <c:pt idx="39">
                  <c:v>-173791396.35022455</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4-2319-4FDD-BE5D-75F04B8D158D}"/>
            </c:ext>
          </c:extLst>
        </c:ser>
        <c:ser>
          <c:idx val="9"/>
          <c:order val="1"/>
          <c:tx>
            <c:strRef>
              <c:f>'Option 1 - Incr. bioenergy prod'!$A$115</c:f>
            </c:strRef>
          </c:tx>
          <c:spPr>
            <a:ln w="28575" cap="rnd">
              <a:solidFill>
                <a:srgbClr val="FF0000"/>
              </a:solidFill>
              <a:prstDash val="sysDash"/>
              <a:round/>
            </a:ln>
            <a:effectLst/>
          </c:spPr>
          <c:marker>
            <c:symbol val="none"/>
          </c:marker>
          <c:val>
            <c:numRef>
              <c:f>'Option 1 - Incr. bioenergy prod'!$F$115:$AS$115</c:f>
              <c:numCache>
                <c:formatCode>_(* #,##0_);_(* \(#,##0\);_(* "-"??_);_(@_)</c:formatCode>
                <c:ptCount val="40"/>
                <c:pt idx="0">
                  <c:v>-171116554.26442164</c:v>
                </c:pt>
                <c:pt idx="1">
                  <c:v>-177106667.15245104</c:v>
                </c:pt>
                <c:pt idx="2">
                  <c:v>-182177620.69940522</c:v>
                </c:pt>
                <c:pt idx="3">
                  <c:v>-193287571.84440997</c:v>
                </c:pt>
                <c:pt idx="4">
                  <c:v>-205537392.87075529</c:v>
                </c:pt>
                <c:pt idx="5">
                  <c:v>-221724404.98734039</c:v>
                </c:pt>
                <c:pt idx="6">
                  <c:v>-231620064.38736495</c:v>
                </c:pt>
                <c:pt idx="7">
                  <c:v>-245460424.11500171</c:v>
                </c:pt>
                <c:pt idx="8">
                  <c:v>-252607096.71386442</c:v>
                </c:pt>
                <c:pt idx="9">
                  <c:v>-284283904.77844262</c:v>
                </c:pt>
                <c:pt idx="10">
                  <c:v>-309670214.17940974</c:v>
                </c:pt>
                <c:pt idx="11">
                  <c:v>-344559011.06275505</c:v>
                </c:pt>
                <c:pt idx="12">
                  <c:v>-373287176.45991725</c:v>
                </c:pt>
                <c:pt idx="13">
                  <c:v>-402951213.39462292</c:v>
                </c:pt>
                <c:pt idx="14">
                  <c:v>-388992296.6956889</c:v>
                </c:pt>
                <c:pt idx="15">
                  <c:v>-375417971.07565314</c:v>
                </c:pt>
                <c:pt idx="16">
                  <c:v>-347047612.61307657</c:v>
                </c:pt>
                <c:pt idx="17">
                  <c:v>-311041770.692671</c:v>
                </c:pt>
                <c:pt idx="18">
                  <c:v>-270403056.57794398</c:v>
                </c:pt>
                <c:pt idx="19">
                  <c:v>-245314243.75047028</c:v>
                </c:pt>
                <c:pt idx="20">
                  <c:v>-217971788.1838972</c:v>
                </c:pt>
                <c:pt idx="21">
                  <c:v>-195426708.85574076</c:v>
                </c:pt>
                <c:pt idx="22">
                  <c:v>-177165058.12309292</c:v>
                </c:pt>
                <c:pt idx="23">
                  <c:v>-165096994.62137866</c:v>
                </c:pt>
                <c:pt idx="24">
                  <c:v>-154701312.30062348</c:v>
                </c:pt>
                <c:pt idx="25">
                  <c:v>-148661536.29342893</c:v>
                </c:pt>
                <c:pt idx="26">
                  <c:v>-143009239.77989802</c:v>
                </c:pt>
                <c:pt idx="27">
                  <c:v>-143109291.84049591</c:v>
                </c:pt>
                <c:pt idx="28">
                  <c:v>-141108067.21470103</c:v>
                </c:pt>
                <c:pt idx="29">
                  <c:v>-142574801.21587387</c:v>
                </c:pt>
                <c:pt idx="30">
                  <c:v>-141392914.00569057</c:v>
                </c:pt>
                <c:pt idx="31">
                  <c:v>-144253603.96887362</c:v>
                </c:pt>
                <c:pt idx="32">
                  <c:v>-143847615.58913124</c:v>
                </c:pt>
                <c:pt idx="33">
                  <c:v>-147878462.35605082</c:v>
                </c:pt>
                <c:pt idx="34">
                  <c:v>-148358754.95732209</c:v>
                </c:pt>
                <c:pt idx="35">
                  <c:v>-153187905.63701442</c:v>
                </c:pt>
                <c:pt idx="36">
                  <c:v>-154550647.50168017</c:v>
                </c:pt>
                <c:pt idx="37">
                  <c:v>-160320052.95963696</c:v>
                </c:pt>
                <c:pt idx="38">
                  <c:v>-160641570.51729098</c:v>
                </c:pt>
                <c:pt idx="39">
                  <c:v>-164147381.27629966</c:v>
                </c:pt>
              </c:numCache>
            </c:numRef>
          </c:val>
          <c:smooth val="0"/>
          <c:extLst>
            <c:ext xmlns:c15="http://schemas.microsoft.com/office/drawing/2012/chart" uri="{02D57815-91ED-43cb-92C2-25804820EDAC}">
              <c15:filteredCategoryTitle>
                <c15:cat>
                  <c:strRef>
                    <c:extLst>
                      <c:ext uri="{02D57815-91ED-43cb-92C2-25804820EDAC}">
                        <c15:formulaRef>
                          <c15:sqref>'Option 1 - Incr. bioenergy prod'!$F$33:$AS$33</c15:sqref>
                        </c15:formulaRef>
                      </c:ext>
                    </c:extLst>
                  </c:strRef>
                </c15:cat>
              </c15:filteredCategoryTitle>
            </c:ext>
            <c:ext xmlns:c16="http://schemas.microsoft.com/office/drawing/2014/chart" uri="{C3380CC4-5D6E-409C-BE32-E72D297353CC}">
              <c16:uniqueId val="{00000009-2319-4FDD-BE5D-75F04B8D158D}"/>
            </c:ext>
          </c:extLst>
        </c:ser>
        <c:dLbls>
          <c:showLegendKey val="0"/>
          <c:showVal val="0"/>
          <c:showCatName val="0"/>
          <c:showSerName val="0"/>
          <c:showPercent val="0"/>
          <c:showBubbleSize val="0"/>
        </c:dLbls>
        <c:smooth val="0"/>
        <c:axId val="498546888"/>
        <c:axId val="498541128"/>
      </c:lineChart>
      <c:catAx>
        <c:axId val="498546888"/>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1128"/>
        <c:crossesAt val="-350000000"/>
        <c:auto val="1"/>
        <c:lblAlgn val="ctr"/>
        <c:lblOffset val="100"/>
        <c:tickLblSkip val="5"/>
        <c:tickMarkSkip val="1"/>
        <c:noMultiLvlLbl val="0"/>
      </c:catAx>
      <c:valAx>
        <c:axId val="49854112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546888"/>
        <c:crosses val="autoZero"/>
        <c:crossBetween val="between"/>
        <c:dispUnits>
          <c:builtInUnit val="millions"/>
          <c:dispUnitsLbl>
            <c:layout>
              <c:manualLayout>
                <c:xMode val="edge"/>
                <c:yMode val="edge"/>
                <c:x val="1.6781738489585352E-2"/>
                <c:y val="0.28186274509803921"/>
              </c:manualLayout>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CO2e balance (Million</a:t>
                  </a:r>
                  <a:r>
                    <a:rPr lang="en-US" baseline="0"/>
                    <a:t> Mg)</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70597179304179969"/>
          <c:y val="0.5541752267039044"/>
          <c:w val="0.23189057406352237"/>
          <c:h val="0.1822219297796689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72390</xdr:colOff>
      <xdr:row>110</xdr:row>
      <xdr:rowOff>3810</xdr:rowOff>
    </xdr:from>
    <xdr:to>
      <xdr:col>9</xdr:col>
      <xdr:colOff>148590</xdr:colOff>
      <xdr:row>125</xdr:row>
      <xdr:rowOff>3810</xdr:rowOff>
    </xdr:to>
    <xdr:graphicFrame macro="">
      <xdr:nvGraphicFramePr>
        <xdr:cNvPr id="5" name="Chart 4">
          <a:extLst>
            <a:ext uri="{FF2B5EF4-FFF2-40B4-BE49-F238E27FC236}">
              <a16:creationId xmlns:a16="http://schemas.microsoft.com/office/drawing/2014/main" id="{98BAE6D2-A6C8-C0D0-FAA7-6D1053DE9F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312420</xdr:colOff>
      <xdr:row>110</xdr:row>
      <xdr:rowOff>22860</xdr:rowOff>
    </xdr:from>
    <xdr:to>
      <xdr:col>14</xdr:col>
      <xdr:colOff>198120</xdr:colOff>
      <xdr:row>125</xdr:row>
      <xdr:rowOff>22860</xdr:rowOff>
    </xdr:to>
    <xdr:graphicFrame macro="">
      <xdr:nvGraphicFramePr>
        <xdr:cNvPr id="9" name="Chart 8">
          <a:extLst>
            <a:ext uri="{FF2B5EF4-FFF2-40B4-BE49-F238E27FC236}">
              <a16:creationId xmlns:a16="http://schemas.microsoft.com/office/drawing/2014/main" id="{2C3FA396-DB77-4659-ACB9-F72F7DF2C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110</xdr:row>
      <xdr:rowOff>0</xdr:rowOff>
    </xdr:from>
    <xdr:to>
      <xdr:col>3</xdr:col>
      <xdr:colOff>281940</xdr:colOff>
      <xdr:row>125</xdr:row>
      <xdr:rowOff>0</xdr:rowOff>
    </xdr:to>
    <xdr:graphicFrame macro="">
      <xdr:nvGraphicFramePr>
        <xdr:cNvPr id="10" name="Chart 9">
          <a:extLst>
            <a:ext uri="{FF2B5EF4-FFF2-40B4-BE49-F238E27FC236}">
              <a16:creationId xmlns:a16="http://schemas.microsoft.com/office/drawing/2014/main" id="{9FFDBBD2-7D93-4DD9-9ED9-115F2B83D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72390</xdr:colOff>
      <xdr:row>127</xdr:row>
      <xdr:rowOff>3810</xdr:rowOff>
    </xdr:from>
    <xdr:to>
      <xdr:col>9</xdr:col>
      <xdr:colOff>148590</xdr:colOff>
      <xdr:row>142</xdr:row>
      <xdr:rowOff>3810</xdr:rowOff>
    </xdr:to>
    <xdr:graphicFrame macro="">
      <xdr:nvGraphicFramePr>
        <xdr:cNvPr id="2" name="Chart 1">
          <a:extLst>
            <a:ext uri="{FF2B5EF4-FFF2-40B4-BE49-F238E27FC236}">
              <a16:creationId xmlns:a16="http://schemas.microsoft.com/office/drawing/2014/main" id="{3838A597-6E44-4DB2-89A5-250FD4BF6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312420</xdr:colOff>
      <xdr:row>127</xdr:row>
      <xdr:rowOff>22860</xdr:rowOff>
    </xdr:from>
    <xdr:to>
      <xdr:col>14</xdr:col>
      <xdr:colOff>198120</xdr:colOff>
      <xdr:row>142</xdr:row>
      <xdr:rowOff>22860</xdr:rowOff>
    </xdr:to>
    <xdr:graphicFrame macro="">
      <xdr:nvGraphicFramePr>
        <xdr:cNvPr id="3" name="Chart 2">
          <a:extLst>
            <a:ext uri="{FF2B5EF4-FFF2-40B4-BE49-F238E27FC236}">
              <a16:creationId xmlns:a16="http://schemas.microsoft.com/office/drawing/2014/main" id="{21D29E5C-E9E4-4CF8-A884-43C928221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127</xdr:row>
      <xdr:rowOff>0</xdr:rowOff>
    </xdr:from>
    <xdr:to>
      <xdr:col>3</xdr:col>
      <xdr:colOff>281940</xdr:colOff>
      <xdr:row>142</xdr:row>
      <xdr:rowOff>0</xdr:rowOff>
    </xdr:to>
    <xdr:graphicFrame macro="">
      <xdr:nvGraphicFramePr>
        <xdr:cNvPr id="4" name="Chart 3">
          <a:extLst>
            <a:ext uri="{FF2B5EF4-FFF2-40B4-BE49-F238E27FC236}">
              <a16:creationId xmlns:a16="http://schemas.microsoft.com/office/drawing/2014/main" id="{E0658F9D-7284-461C-A46D-5E3E9590D0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22860</xdr:colOff>
      <xdr:row>55</xdr:row>
      <xdr:rowOff>30480</xdr:rowOff>
    </xdr:from>
    <xdr:to>
      <xdr:col>7</xdr:col>
      <xdr:colOff>480060</xdr:colOff>
      <xdr:row>77</xdr:row>
      <xdr:rowOff>152400</xdr:rowOff>
    </xdr:to>
    <xdr:graphicFrame macro="">
      <xdr:nvGraphicFramePr>
        <xdr:cNvPr id="3" name="Chart 2">
          <a:extLst>
            <a:ext uri="{FF2B5EF4-FFF2-40B4-BE49-F238E27FC236}">
              <a16:creationId xmlns:a16="http://schemas.microsoft.com/office/drawing/2014/main" id="{161D3E00-0134-4F95-BE96-8D69415D5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22860</xdr:colOff>
      <xdr:row>79</xdr:row>
      <xdr:rowOff>30480</xdr:rowOff>
    </xdr:from>
    <xdr:to>
      <xdr:col>7</xdr:col>
      <xdr:colOff>480060</xdr:colOff>
      <xdr:row>101</xdr:row>
      <xdr:rowOff>152400</xdr:rowOff>
    </xdr:to>
    <xdr:graphicFrame macro="">
      <xdr:nvGraphicFramePr>
        <xdr:cNvPr id="2" name="Chart 1">
          <a:extLst>
            <a:ext uri="{FF2B5EF4-FFF2-40B4-BE49-F238E27FC236}">
              <a16:creationId xmlns:a16="http://schemas.microsoft.com/office/drawing/2014/main" id="{CD7DF631-BE34-4A7F-B99C-FBA5F27E2B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79</xdr:row>
      <xdr:rowOff>0</xdr:rowOff>
    </xdr:from>
    <xdr:to>
      <xdr:col>16</xdr:col>
      <xdr:colOff>198120</xdr:colOff>
      <xdr:row>101</xdr:row>
      <xdr:rowOff>121920</xdr:rowOff>
    </xdr:to>
    <xdr:graphicFrame macro="">
      <xdr:nvGraphicFramePr>
        <xdr:cNvPr id="4" name="Chart 3">
          <a:extLst>
            <a:ext uri="{FF2B5EF4-FFF2-40B4-BE49-F238E27FC236}">
              <a16:creationId xmlns:a16="http://schemas.microsoft.com/office/drawing/2014/main" id="{0241B2FD-3874-4256-8C96-27F1E21AD5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79</xdr:row>
      <xdr:rowOff>0</xdr:rowOff>
    </xdr:from>
    <xdr:to>
      <xdr:col>25</xdr:col>
      <xdr:colOff>243840</xdr:colOff>
      <xdr:row>101</xdr:row>
      <xdr:rowOff>121920</xdr:rowOff>
    </xdr:to>
    <xdr:graphicFrame macro="">
      <xdr:nvGraphicFramePr>
        <xdr:cNvPr id="5" name="Chart 4">
          <a:extLst>
            <a:ext uri="{FF2B5EF4-FFF2-40B4-BE49-F238E27FC236}">
              <a16:creationId xmlns:a16="http://schemas.microsoft.com/office/drawing/2014/main" id="{E6901361-2C15-4B8B-87CF-248B96041D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xdr:colOff>
      <xdr:row>55</xdr:row>
      <xdr:rowOff>30480</xdr:rowOff>
    </xdr:from>
    <xdr:to>
      <xdr:col>7</xdr:col>
      <xdr:colOff>480060</xdr:colOff>
      <xdr:row>77</xdr:row>
      <xdr:rowOff>152400</xdr:rowOff>
    </xdr:to>
    <xdr:graphicFrame macro="">
      <xdr:nvGraphicFramePr>
        <xdr:cNvPr id="2" name="Chart 1">
          <a:extLst>
            <a:ext uri="{FF2B5EF4-FFF2-40B4-BE49-F238E27FC236}">
              <a16:creationId xmlns:a16="http://schemas.microsoft.com/office/drawing/2014/main" id="{292FB9C3-1179-47B2-9944-DE6A986527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22860</xdr:colOff>
      <xdr:row>79</xdr:row>
      <xdr:rowOff>30480</xdr:rowOff>
    </xdr:from>
    <xdr:to>
      <xdr:col>7</xdr:col>
      <xdr:colOff>480060</xdr:colOff>
      <xdr:row>101</xdr:row>
      <xdr:rowOff>152400</xdr:rowOff>
    </xdr:to>
    <xdr:graphicFrame macro="">
      <xdr:nvGraphicFramePr>
        <xdr:cNvPr id="3" name="Chart 2">
          <a:extLst>
            <a:ext uri="{FF2B5EF4-FFF2-40B4-BE49-F238E27FC236}">
              <a16:creationId xmlns:a16="http://schemas.microsoft.com/office/drawing/2014/main" id="{47E293D5-2D99-4F1E-ADF1-FECADB73D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79</xdr:row>
      <xdr:rowOff>0</xdr:rowOff>
    </xdr:from>
    <xdr:to>
      <xdr:col>16</xdr:col>
      <xdr:colOff>198120</xdr:colOff>
      <xdr:row>101</xdr:row>
      <xdr:rowOff>121920</xdr:rowOff>
    </xdr:to>
    <xdr:graphicFrame macro="">
      <xdr:nvGraphicFramePr>
        <xdr:cNvPr id="4" name="Chart 3">
          <a:extLst>
            <a:ext uri="{FF2B5EF4-FFF2-40B4-BE49-F238E27FC236}">
              <a16:creationId xmlns:a16="http://schemas.microsoft.com/office/drawing/2014/main" id="{E3EA2A50-8A47-4972-8C63-9BEDB53B7C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79</xdr:row>
      <xdr:rowOff>0</xdr:rowOff>
    </xdr:from>
    <xdr:to>
      <xdr:col>25</xdr:col>
      <xdr:colOff>243840</xdr:colOff>
      <xdr:row>101</xdr:row>
      <xdr:rowOff>121920</xdr:rowOff>
    </xdr:to>
    <xdr:graphicFrame macro="">
      <xdr:nvGraphicFramePr>
        <xdr:cNvPr id="5" name="Chart 4">
          <a:extLst>
            <a:ext uri="{FF2B5EF4-FFF2-40B4-BE49-F238E27FC236}">
              <a16:creationId xmlns:a16="http://schemas.microsoft.com/office/drawing/2014/main" id="{D1598A31-678E-4A8E-883F-D6FEC4CC9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mmittees.parliament.uk/writtenevidence/41921/pdf/" TargetMode="External"/><Relationship Id="rId1" Type="http://schemas.openxmlformats.org/officeDocument/2006/relationships/hyperlink" Target="https://climate.ec.europa.eu/system/files/2022-07/if_pf_2022_beccs_en.pdf"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committees.parliament.uk/writtenevidence/41921/pdf/" TargetMode="External"/><Relationship Id="rId1" Type="http://schemas.openxmlformats.org/officeDocument/2006/relationships/hyperlink" Target="https://climate.ec.europa.eu/system/files/2022-07/if_pf_2022_beccs_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D77D1-E1C2-44CE-B5A9-B4CDB1C54F84}">
  <dimension ref="A1:AT156"/>
  <sheetViews>
    <sheetView workbookViewId="0">
      <pane xSplit="4" ySplit="2" topLeftCell="E36" activePane="bottomRight" state="frozen"/>
      <selection pane="bottomRight" activeCell="E15" sqref="E15"/>
      <selection pane="bottomLeft" activeCell="A3" sqref="A3"/>
      <selection pane="topRight" activeCell="D1" sqref="D1"/>
    </sheetView>
  </sheetViews>
  <sheetFormatPr defaultRowHeight="14.45"/>
  <cols>
    <col min="1" max="1" width="13.28515625" customWidth="1"/>
    <col min="3" max="3" width="40.42578125" customWidth="1"/>
    <col min="5" max="5" width="13.140625" customWidth="1"/>
    <col min="6" max="7" width="12.5703125" bestFit="1" customWidth="1"/>
    <col min="8" max="24" width="13.7109375" bestFit="1" customWidth="1"/>
    <col min="25" max="43" width="14.7109375" bestFit="1" customWidth="1"/>
    <col min="44" max="44" width="14.7109375" customWidth="1"/>
  </cols>
  <sheetData>
    <row r="1" spans="1:46">
      <c r="E1" s="7"/>
    </row>
    <row r="2" spans="1:46">
      <c r="A2" t="s">
        <v>0</v>
      </c>
      <c r="B2" t="s">
        <v>1</v>
      </c>
      <c r="C2" t="s">
        <v>2</v>
      </c>
      <c r="D2" t="s">
        <v>3</v>
      </c>
      <c r="E2">
        <v>2019</v>
      </c>
      <c r="F2">
        <v>2020</v>
      </c>
      <c r="G2">
        <v>2021</v>
      </c>
      <c r="H2">
        <v>2022</v>
      </c>
      <c r="I2">
        <v>2023</v>
      </c>
      <c r="J2">
        <v>2024</v>
      </c>
      <c r="K2">
        <v>2025</v>
      </c>
      <c r="L2">
        <v>2026</v>
      </c>
      <c r="M2">
        <v>2027</v>
      </c>
      <c r="N2">
        <v>2028</v>
      </c>
      <c r="O2">
        <v>2029</v>
      </c>
      <c r="P2">
        <v>2030</v>
      </c>
      <c r="Q2">
        <v>2031</v>
      </c>
      <c r="R2">
        <v>2032</v>
      </c>
      <c r="S2">
        <v>2033</v>
      </c>
      <c r="T2">
        <v>2034</v>
      </c>
      <c r="U2">
        <v>2035</v>
      </c>
      <c r="V2">
        <v>2036</v>
      </c>
      <c r="W2">
        <v>2037</v>
      </c>
      <c r="X2">
        <v>2038</v>
      </c>
      <c r="Y2">
        <v>2039</v>
      </c>
      <c r="Z2">
        <v>2040</v>
      </c>
      <c r="AA2">
        <v>2041</v>
      </c>
      <c r="AB2">
        <v>2042</v>
      </c>
      <c r="AC2">
        <v>2043</v>
      </c>
      <c r="AD2">
        <v>2044</v>
      </c>
      <c r="AE2">
        <v>2045</v>
      </c>
      <c r="AF2">
        <v>2046</v>
      </c>
      <c r="AG2">
        <v>2047</v>
      </c>
      <c r="AH2">
        <v>2048</v>
      </c>
      <c r="AI2">
        <v>2049</v>
      </c>
      <c r="AJ2">
        <v>2050</v>
      </c>
      <c r="AK2">
        <v>2051</v>
      </c>
      <c r="AL2">
        <v>2052</v>
      </c>
      <c r="AM2">
        <v>2053</v>
      </c>
      <c r="AN2">
        <v>2054</v>
      </c>
      <c r="AO2">
        <v>2055</v>
      </c>
      <c r="AP2">
        <v>2056</v>
      </c>
      <c r="AQ2">
        <v>2057</v>
      </c>
      <c r="AR2">
        <v>2058</v>
      </c>
      <c r="AS2" t="s">
        <v>4</v>
      </c>
      <c r="AT2" t="s">
        <v>5</v>
      </c>
    </row>
    <row r="3" spans="1:46">
      <c r="A3" t="s">
        <v>6</v>
      </c>
      <c r="B3" t="s">
        <v>7</v>
      </c>
      <c r="C3" t="s">
        <v>8</v>
      </c>
      <c r="D3" t="s">
        <v>9</v>
      </c>
      <c r="E3" s="1">
        <v>2657888.7574510127</v>
      </c>
      <c r="F3" s="1">
        <v>5893954.3752831137</v>
      </c>
      <c r="G3" s="1">
        <v>8301698.1574338963</v>
      </c>
      <c r="H3" s="1">
        <v>10644518.334433798</v>
      </c>
      <c r="I3" s="1">
        <v>12413676.82395073</v>
      </c>
      <c r="J3" s="1">
        <v>14501141.883466881</v>
      </c>
      <c r="K3" s="1">
        <v>16274649.604236234</v>
      </c>
      <c r="L3" s="1">
        <v>18411797.876135327</v>
      </c>
      <c r="M3" s="1">
        <v>20641652.923250087</v>
      </c>
      <c r="N3" s="1">
        <v>22894294.453098055</v>
      </c>
      <c r="O3" s="1">
        <v>24782621.02794851</v>
      </c>
      <c r="P3" s="1">
        <v>28433006.059167482</v>
      </c>
      <c r="Q3" s="1">
        <v>29939902.287486564</v>
      </c>
      <c r="R3" s="1">
        <v>32238783.385993075</v>
      </c>
      <c r="S3" s="1">
        <v>33554439.66832076</v>
      </c>
      <c r="T3" s="1">
        <v>39347450.464051522</v>
      </c>
      <c r="U3" s="1">
        <v>51822434.21625971</v>
      </c>
      <c r="V3" s="1">
        <v>61063923.736991793</v>
      </c>
      <c r="W3" s="1">
        <v>68416142.801119462</v>
      </c>
      <c r="X3" s="1">
        <v>89389076.945435822</v>
      </c>
      <c r="Y3" s="1">
        <v>104082020.42354107</v>
      </c>
      <c r="Z3" s="1">
        <v>120283121.71196412</v>
      </c>
      <c r="AA3" s="1">
        <v>134865572.87436607</v>
      </c>
      <c r="AB3" s="1">
        <v>149990178.79529065</v>
      </c>
      <c r="AC3" s="1">
        <v>171744088.92899179</v>
      </c>
      <c r="AD3" s="1">
        <v>182005847.25627163</v>
      </c>
      <c r="AE3" s="1">
        <v>187961031.26220801</v>
      </c>
      <c r="AF3" s="1">
        <v>195318234.2489253</v>
      </c>
      <c r="AG3" s="1">
        <v>202882075.00621963</v>
      </c>
      <c r="AH3" s="1">
        <v>209381463.22091824</v>
      </c>
      <c r="AI3" s="1">
        <v>214914388.14395818</v>
      </c>
      <c r="AJ3" s="1">
        <v>221802443.60473666</v>
      </c>
      <c r="AK3" s="1">
        <v>227543904.69914654</v>
      </c>
      <c r="AL3" s="1">
        <v>233216001.4765023</v>
      </c>
      <c r="AM3" s="1">
        <v>239093628.32849246</v>
      </c>
      <c r="AN3" s="1">
        <v>243482552.96439442</v>
      </c>
      <c r="AO3" s="1">
        <v>248340362.03072</v>
      </c>
      <c r="AP3" s="1">
        <v>255057227.40939093</v>
      </c>
      <c r="AQ3" s="1">
        <v>257997829.67214358</v>
      </c>
      <c r="AR3" s="1">
        <v>263249161.55056652</v>
      </c>
      <c r="AS3" t="s">
        <v>10</v>
      </c>
      <c r="AT3" t="s">
        <v>11</v>
      </c>
    </row>
    <row r="4" spans="1:46">
      <c r="A4" t="s">
        <v>12</v>
      </c>
      <c r="B4" t="s">
        <v>7</v>
      </c>
      <c r="C4" t="s">
        <v>8</v>
      </c>
      <c r="D4" t="s">
        <v>9</v>
      </c>
      <c r="E4" s="1">
        <v>1167053.4111480445</v>
      </c>
      <c r="F4" s="1">
        <v>2416991.1285606259</v>
      </c>
      <c r="G4" s="1">
        <v>3249473.5609740415</v>
      </c>
      <c r="H4" s="1">
        <v>3993167.9939586609</v>
      </c>
      <c r="I4" s="1">
        <v>4363478.8319235994</v>
      </c>
      <c r="J4" s="1">
        <v>5037267.864624735</v>
      </c>
      <c r="K4" s="1">
        <v>5689599.3660629094</v>
      </c>
      <c r="L4" s="1">
        <v>6183987.750956106</v>
      </c>
      <c r="M4" s="1">
        <v>6854462.9148096042</v>
      </c>
      <c r="N4" s="1">
        <v>7417546.8861078192</v>
      </c>
      <c r="O4" s="1">
        <v>7529124.2048791535</v>
      </c>
      <c r="P4" s="1">
        <v>8615019.3865388539</v>
      </c>
      <c r="Q4" s="1">
        <v>9077246.2948692311</v>
      </c>
      <c r="R4" s="1">
        <v>9832770.8070569932</v>
      </c>
      <c r="S4" s="1">
        <v>10146095.58192361</v>
      </c>
      <c r="T4" s="1">
        <v>10876919.609233979</v>
      </c>
      <c r="U4" s="1">
        <v>12245369.446072944</v>
      </c>
      <c r="V4" s="1">
        <v>15526847.760944422</v>
      </c>
      <c r="W4" s="1">
        <v>17074476.280911397</v>
      </c>
      <c r="X4" s="1">
        <v>22172374.542468823</v>
      </c>
      <c r="Y4" s="1">
        <v>25905075.848934367</v>
      </c>
      <c r="Z4" s="1">
        <v>33313951.929478295</v>
      </c>
      <c r="AA4" s="1">
        <v>39864721.77639509</v>
      </c>
      <c r="AB4" s="1">
        <v>46862031.372905135</v>
      </c>
      <c r="AC4" s="1">
        <v>57542015.833769076</v>
      </c>
      <c r="AD4" s="1">
        <v>61869616.521757618</v>
      </c>
      <c r="AE4" s="1">
        <v>64388561.062791422</v>
      </c>
      <c r="AF4" s="1">
        <v>67351046.348206267</v>
      </c>
      <c r="AG4" s="1">
        <v>70488071.042192891</v>
      </c>
      <c r="AH4" s="1">
        <v>72770209.054139867</v>
      </c>
      <c r="AI4" s="1">
        <v>73821081.329576954</v>
      </c>
      <c r="AJ4" s="1">
        <v>75443223.321681023</v>
      </c>
      <c r="AK4" s="1">
        <v>77360171.993805066</v>
      </c>
      <c r="AL4" s="1">
        <v>78633290.482647479</v>
      </c>
      <c r="AM4" s="1">
        <v>80105704.178820968</v>
      </c>
      <c r="AN4" s="1">
        <v>81144030.131199554</v>
      </c>
      <c r="AO4" s="1">
        <v>81772226.342168972</v>
      </c>
      <c r="AP4" s="1">
        <v>83870827.22075519</v>
      </c>
      <c r="AQ4" s="1">
        <v>84910006.283389211</v>
      </c>
      <c r="AR4" s="1">
        <v>87019272.813049361</v>
      </c>
      <c r="AT4" t="s">
        <v>13</v>
      </c>
    </row>
    <row r="5" spans="1:46">
      <c r="A5" t="s">
        <v>14</v>
      </c>
      <c r="B5" t="s">
        <v>7</v>
      </c>
      <c r="C5" t="s">
        <v>8</v>
      </c>
      <c r="D5" t="s">
        <v>9</v>
      </c>
      <c r="E5" s="1">
        <v>614250.02120745846</v>
      </c>
      <c r="F5" s="1">
        <v>1613141.4307057827</v>
      </c>
      <c r="G5" s="1">
        <v>2443390.7424255945</v>
      </c>
      <c r="H5" s="1">
        <v>3712633.7137733856</v>
      </c>
      <c r="I5" s="1">
        <v>4397543.6733456217</v>
      </c>
      <c r="J5" s="1">
        <v>4781960.9694995619</v>
      </c>
      <c r="K5" s="1">
        <v>5061698.8716159519</v>
      </c>
      <c r="L5" s="1">
        <v>5841789.8388903523</v>
      </c>
      <c r="M5" s="1">
        <v>6154383.4777026325</v>
      </c>
      <c r="N5" s="1">
        <v>6752491.0643757936</v>
      </c>
      <c r="O5" s="1">
        <v>7416144.8919473691</v>
      </c>
      <c r="P5" s="1">
        <v>8426673.4912145212</v>
      </c>
      <c r="Q5" s="1">
        <v>9044752.22586268</v>
      </c>
      <c r="R5" s="1">
        <v>9297112.593048213</v>
      </c>
      <c r="S5" s="1">
        <v>9601489.992941441</v>
      </c>
      <c r="T5" s="1">
        <v>10105051.972401947</v>
      </c>
      <c r="U5" s="1">
        <v>15576195.544274304</v>
      </c>
      <c r="V5" s="1">
        <v>17050147.391855989</v>
      </c>
      <c r="W5" s="1">
        <v>18881762.345560621</v>
      </c>
      <c r="X5" s="1">
        <v>28798337.229456812</v>
      </c>
      <c r="Y5" s="1">
        <v>34225219.767677031</v>
      </c>
      <c r="Z5" s="1">
        <v>38564728.541625239</v>
      </c>
      <c r="AA5" s="1">
        <v>42046651.599758036</v>
      </c>
      <c r="AB5" s="1">
        <v>46631415.743677035</v>
      </c>
      <c r="AC5" s="1">
        <v>51858196.768364646</v>
      </c>
      <c r="AD5" s="1">
        <v>55686759.15961878</v>
      </c>
      <c r="AE5" s="1">
        <v>57414463.440413795</v>
      </c>
      <c r="AF5" s="1">
        <v>59697038.999349639</v>
      </c>
      <c r="AG5" s="1">
        <v>62235401.549539447</v>
      </c>
      <c r="AH5" s="1">
        <v>65619722.553908482</v>
      </c>
      <c r="AI5" s="1">
        <v>67753728.571824297</v>
      </c>
      <c r="AJ5" s="1">
        <v>69424498.557641238</v>
      </c>
      <c r="AK5" s="1">
        <v>70265497.909562498</v>
      </c>
      <c r="AL5" s="1">
        <v>72146289.74088499</v>
      </c>
      <c r="AM5" s="1">
        <v>73187501.234102651</v>
      </c>
      <c r="AN5" s="1">
        <v>74428774.528322324</v>
      </c>
      <c r="AO5" s="1">
        <v>75910369.619738773</v>
      </c>
      <c r="AP5" s="1">
        <v>77786182.49253799</v>
      </c>
      <c r="AQ5" s="1">
        <v>78842132.298672497</v>
      </c>
      <c r="AR5" s="1">
        <v>79661122.398816466</v>
      </c>
      <c r="AT5" t="s">
        <v>15</v>
      </c>
    </row>
    <row r="6" spans="1:46">
      <c r="A6" t="s">
        <v>16</v>
      </c>
      <c r="B6" t="s">
        <v>7</v>
      </c>
      <c r="C6" t="s">
        <v>8</v>
      </c>
      <c r="D6" t="s">
        <v>9</v>
      </c>
      <c r="E6" s="1">
        <v>1058753.0853030814</v>
      </c>
      <c r="F6" s="1">
        <v>2190181.5198986065</v>
      </c>
      <c r="G6" s="1">
        <v>3150517.73540841</v>
      </c>
      <c r="H6" s="1">
        <v>3979276.4089262672</v>
      </c>
      <c r="I6" s="1">
        <v>4858750.1114701889</v>
      </c>
      <c r="J6" s="1">
        <v>6039956.0757088177</v>
      </c>
      <c r="K6" s="1">
        <v>6881393.6837712741</v>
      </c>
      <c r="L6" s="1">
        <v>8020239.8517599702</v>
      </c>
      <c r="M6" s="1">
        <v>9267026.8053612839</v>
      </c>
      <c r="N6" s="1">
        <v>10515551.891328435</v>
      </c>
      <c r="O6" s="1">
        <v>11814894.124257466</v>
      </c>
      <c r="P6" s="1">
        <v>13493223.673933981</v>
      </c>
      <c r="Q6" s="1">
        <v>14028399.664356971</v>
      </c>
      <c r="R6" s="1">
        <v>15319395.174337853</v>
      </c>
      <c r="S6" s="1">
        <v>16120305.435776375</v>
      </c>
      <c r="T6" s="1">
        <v>20837803.039988555</v>
      </c>
      <c r="U6" s="1">
        <v>27268239.664290279</v>
      </c>
      <c r="V6" s="1">
        <v>31943352.651920903</v>
      </c>
      <c r="W6" s="1">
        <v>36349967.092745692</v>
      </c>
      <c r="X6" s="1">
        <v>43300465.543817572</v>
      </c>
      <c r="Y6" s="1">
        <v>49248311.950574301</v>
      </c>
      <c r="Z6" s="1">
        <v>54732272.741696008</v>
      </c>
      <c r="AA6" s="1">
        <v>60502511.946892537</v>
      </c>
      <c r="AB6" s="1">
        <v>65295105.237306423</v>
      </c>
      <c r="AC6" s="1">
        <v>71770224.131745517</v>
      </c>
      <c r="AD6" s="1">
        <v>74916425.966061115</v>
      </c>
      <c r="AE6" s="1">
        <v>76836171.534982741</v>
      </c>
      <c r="AF6" s="1">
        <v>79368290.708041236</v>
      </c>
      <c r="AG6" s="1">
        <v>82115975.87953721</v>
      </c>
      <c r="AH6" s="1">
        <v>83999945.422459587</v>
      </c>
      <c r="AI6" s="1">
        <v>86779355.941834182</v>
      </c>
      <c r="AJ6" s="1">
        <v>91214973.294734865</v>
      </c>
      <c r="AK6" s="1">
        <v>94198486.365099445</v>
      </c>
      <c r="AL6" s="1">
        <v>97345731.362495482</v>
      </c>
      <c r="AM6" s="1">
        <v>100709733.02509449</v>
      </c>
      <c r="AN6" s="1">
        <v>103030497.1462632</v>
      </c>
      <c r="AO6" s="1">
        <v>105989979.17155184</v>
      </c>
      <c r="AP6" s="1">
        <v>108939724.53532152</v>
      </c>
      <c r="AQ6" s="1">
        <v>109995545.27573161</v>
      </c>
      <c r="AR6" s="1">
        <v>112318620.52435043</v>
      </c>
      <c r="AT6" t="s">
        <v>17</v>
      </c>
    </row>
    <row r="7" spans="1:46">
      <c r="A7" t="s">
        <v>6</v>
      </c>
      <c r="B7" t="s">
        <v>7</v>
      </c>
      <c r="C7" t="s">
        <v>18</v>
      </c>
      <c r="D7" t="s">
        <v>19</v>
      </c>
      <c r="E7" s="1">
        <v>119435.32910414705</v>
      </c>
      <c r="F7" s="1">
        <v>264851.70929872541</v>
      </c>
      <c r="G7" s="1">
        <v>373046.48239202437</v>
      </c>
      <c r="H7" s="1">
        <v>478323.83761894889</v>
      </c>
      <c r="I7" s="1">
        <v>557823.03631208488</v>
      </c>
      <c r="J7" s="1">
        <v>651625.71171668731</v>
      </c>
      <c r="K7" s="1">
        <v>731320.34818521049</v>
      </c>
      <c r="L7" s="1">
        <v>827355.59664437466</v>
      </c>
      <c r="M7" s="1">
        <v>927556.73209825507</v>
      </c>
      <c r="N7" s="1">
        <v>1028781.8047115586</v>
      </c>
      <c r="O7" s="1">
        <v>1113635.9602103999</v>
      </c>
      <c r="P7" s="1">
        <v>1277670.2661377147</v>
      </c>
      <c r="Q7" s="1">
        <v>1345384.4044554108</v>
      </c>
      <c r="R7" s="1">
        <v>1448687.3059789292</v>
      </c>
      <c r="S7" s="1">
        <v>1507807.8544319964</v>
      </c>
      <c r="T7" s="1">
        <v>1768123.5463330837</v>
      </c>
      <c r="U7" s="1">
        <v>2328701.4809200745</v>
      </c>
      <c r="V7" s="1">
        <v>2743978.5835553622</v>
      </c>
      <c r="W7" s="1">
        <v>3074359.1162650939</v>
      </c>
      <c r="X7" s="1">
        <v>4016802.356142561</v>
      </c>
      <c r="Y7" s="1">
        <v>4677046.8960604342</v>
      </c>
      <c r="Z7" s="1">
        <v>5405062.2649534978</v>
      </c>
      <c r="AA7" s="1">
        <v>6060341.7038856717</v>
      </c>
      <c r="AB7" s="1">
        <v>6739983.4987772517</v>
      </c>
      <c r="AC7" s="1">
        <v>7717520.804970745</v>
      </c>
      <c r="AD7" s="1">
        <v>8178644.8755587442</v>
      </c>
      <c r="AE7" s="1">
        <v>8446248.0096744411</v>
      </c>
      <c r="AF7" s="1">
        <v>8776852.5007545333</v>
      </c>
      <c r="AG7" s="1">
        <v>9116742.5008932836</v>
      </c>
      <c r="AH7" s="1">
        <v>9408800.0854035541</v>
      </c>
      <c r="AI7" s="1">
        <v>9657428.5154833607</v>
      </c>
      <c r="AJ7" s="1">
        <v>9966951.3156906422</v>
      </c>
      <c r="AK7" s="1">
        <v>10224950.561681336</v>
      </c>
      <c r="AL7" s="1">
        <v>10479832.841240602</v>
      </c>
      <c r="AM7" s="1">
        <v>10743950.854250314</v>
      </c>
      <c r="AN7" s="1">
        <v>10941172.298087174</v>
      </c>
      <c r="AO7" s="1">
        <v>11159463.610293232</v>
      </c>
      <c r="AP7" s="1">
        <v>11461293.784637764</v>
      </c>
      <c r="AQ7" s="1">
        <v>11593433.174607225</v>
      </c>
      <c r="AR7" s="1">
        <v>11829407.893028487</v>
      </c>
      <c r="AS7" t="s">
        <v>20</v>
      </c>
      <c r="AT7" t="s">
        <v>21</v>
      </c>
    </row>
    <row r="8" spans="1:46">
      <c r="A8" t="s">
        <v>12</v>
      </c>
      <c r="B8" t="s">
        <v>7</v>
      </c>
      <c r="C8" t="s">
        <v>18</v>
      </c>
      <c r="D8" t="s">
        <v>19</v>
      </c>
      <c r="E8" s="1">
        <v>52442.905238916181</v>
      </c>
      <c r="F8" s="1">
        <v>108610.31338207267</v>
      </c>
      <c r="G8" s="1">
        <v>146018.88174671374</v>
      </c>
      <c r="H8" s="1">
        <v>179437.65787398253</v>
      </c>
      <c r="I8" s="1">
        <v>196078.0069778295</v>
      </c>
      <c r="J8" s="1">
        <v>226355.50246812307</v>
      </c>
      <c r="K8" s="1">
        <v>255668.77878221151</v>
      </c>
      <c r="L8" s="1">
        <v>277884.69707053556</v>
      </c>
      <c r="M8" s="1">
        <v>308013.28000182298</v>
      </c>
      <c r="N8" s="1">
        <v>333316.11453044676</v>
      </c>
      <c r="O8" s="1">
        <v>338329.97139358835</v>
      </c>
      <c r="P8" s="1">
        <v>387125.93699995719</v>
      </c>
      <c r="Q8" s="1">
        <v>407896.64185450319</v>
      </c>
      <c r="R8" s="1">
        <v>441847.01637880591</v>
      </c>
      <c r="S8" s="1">
        <v>455926.63031967141</v>
      </c>
      <c r="T8" s="1">
        <v>488767.05976741936</v>
      </c>
      <c r="U8" s="1">
        <v>550259.94812371104</v>
      </c>
      <c r="V8" s="1">
        <v>697717.00078857236</v>
      </c>
      <c r="W8" s="1">
        <v>767261.49210523977</v>
      </c>
      <c r="X8" s="1">
        <v>996341.49212468846</v>
      </c>
      <c r="Y8" s="1">
        <v>1164074.7758204071</v>
      </c>
      <c r="Z8" s="1">
        <v>1497001.2575969552</v>
      </c>
      <c r="AA8" s="1">
        <v>1791367.7356366033</v>
      </c>
      <c r="AB8" s="1">
        <v>2105799.9977694498</v>
      </c>
      <c r="AC8" s="1">
        <v>2585717.5471155578</v>
      </c>
      <c r="AD8" s="1">
        <v>2780183.3278794358</v>
      </c>
      <c r="AE8" s="1">
        <v>2893375.036678412</v>
      </c>
      <c r="AF8" s="1">
        <v>3026497.7657760144</v>
      </c>
      <c r="AG8" s="1">
        <v>3167463.6266247011</v>
      </c>
      <c r="AH8" s="1">
        <v>3270014.1580394818</v>
      </c>
      <c r="AI8" s="1">
        <v>3317236.3285352928</v>
      </c>
      <c r="AJ8" s="1">
        <v>3390129.1695684181</v>
      </c>
      <c r="AK8" s="1">
        <v>3476269.4923675037</v>
      </c>
      <c r="AL8" s="1">
        <v>3533478.555492213</v>
      </c>
      <c r="AM8" s="1">
        <v>3599643.1810383121</v>
      </c>
      <c r="AN8" s="1">
        <v>3646301.5678846617</v>
      </c>
      <c r="AO8" s="1">
        <v>3674530.2967916853</v>
      </c>
      <c r="AP8" s="1">
        <v>3768833.3732050769</v>
      </c>
      <c r="AQ8" s="1">
        <v>3815530.095555061</v>
      </c>
      <c r="AR8" s="1">
        <v>3910312.445430351</v>
      </c>
      <c r="AS8" t="s">
        <v>20</v>
      </c>
      <c r="AT8" t="s">
        <v>21</v>
      </c>
    </row>
    <row r="9" spans="1:46">
      <c r="A9" t="s">
        <v>14</v>
      </c>
      <c r="B9" t="s">
        <v>7</v>
      </c>
      <c r="C9" t="s">
        <v>18</v>
      </c>
      <c r="D9" t="s">
        <v>19</v>
      </c>
      <c r="E9" s="1">
        <v>27602.040615687529</v>
      </c>
      <c r="F9" s="1">
        <v>72488.390316475008</v>
      </c>
      <c r="G9" s="1">
        <v>109796.61080003108</v>
      </c>
      <c r="H9" s="1">
        <v>166831.52302917576</v>
      </c>
      <c r="I9" s="1">
        <v>197608.75032994093</v>
      </c>
      <c r="J9" s="1">
        <v>214882.9895736872</v>
      </c>
      <c r="K9" s="1">
        <v>227453.33824178428</v>
      </c>
      <c r="L9" s="1">
        <v>262507.63505778176</v>
      </c>
      <c r="M9" s="1">
        <v>276554.39454790147</v>
      </c>
      <c r="N9" s="1">
        <v>303431.05605366908</v>
      </c>
      <c r="O9" s="1">
        <v>333253.11428881285</v>
      </c>
      <c r="P9" s="1">
        <v>378662.39467508934</v>
      </c>
      <c r="Q9" s="1">
        <v>406436.48299162724</v>
      </c>
      <c r="R9" s="1">
        <v>417776.5902188964</v>
      </c>
      <c r="S9" s="1">
        <v>431454.14343710413</v>
      </c>
      <c r="T9" s="1">
        <v>454082.28788919921</v>
      </c>
      <c r="U9" s="1">
        <v>699934.50094768999</v>
      </c>
      <c r="V9" s="1">
        <v>766168.24512004328</v>
      </c>
      <c r="W9" s="1">
        <v>848473.99782490288</v>
      </c>
      <c r="X9" s="1">
        <v>1294086.8480707207</v>
      </c>
      <c r="Y9" s="1">
        <v>1537950.1399955056</v>
      </c>
      <c r="Z9" s="1">
        <v>1732951.0244809391</v>
      </c>
      <c r="AA9" s="1">
        <v>1889415.2953040099</v>
      </c>
      <c r="AB9" s="1">
        <v>2095437.0156859439</v>
      </c>
      <c r="AC9" s="1">
        <v>2330308.5128804161</v>
      </c>
      <c r="AD9" s="1">
        <v>2502349.4261478805</v>
      </c>
      <c r="AE9" s="1">
        <v>2579985.8316569249</v>
      </c>
      <c r="AF9" s="1">
        <v>2682556.0247556134</v>
      </c>
      <c r="AG9" s="1">
        <v>2796620.3044278412</v>
      </c>
      <c r="AH9" s="1">
        <v>2948698.713209155</v>
      </c>
      <c r="AI9" s="1">
        <v>3044592.7608232615</v>
      </c>
      <c r="AJ9" s="1">
        <v>3119670.7574301432</v>
      </c>
      <c r="AK9" s="1">
        <v>3157462.0434993994</v>
      </c>
      <c r="AL9" s="1">
        <v>3241977.616516015</v>
      </c>
      <c r="AM9" s="1">
        <v>3288765.668503087</v>
      </c>
      <c r="AN9" s="1">
        <v>3344543.7306916234</v>
      </c>
      <c r="AO9" s="1">
        <v>3411120.9329339466</v>
      </c>
      <c r="AP9" s="1">
        <v>3495412.7706463076</v>
      </c>
      <c r="AQ9" s="1">
        <v>3542863.1059019053</v>
      </c>
      <c r="AR9" s="1">
        <v>3579665.3805906107</v>
      </c>
      <c r="AS9" t="s">
        <v>20</v>
      </c>
      <c r="AT9" t="s">
        <v>21</v>
      </c>
    </row>
    <row r="10" spans="1:46">
      <c r="A10" t="s">
        <v>16</v>
      </c>
      <c r="B10" t="s">
        <v>7</v>
      </c>
      <c r="C10" t="s">
        <v>18</v>
      </c>
      <c r="D10" t="s">
        <v>19</v>
      </c>
      <c r="E10" s="1">
        <v>47576.303872279444</v>
      </c>
      <c r="F10" s="1">
        <v>98418.359268646833</v>
      </c>
      <c r="G10" s="1">
        <v>141572.18639120972</v>
      </c>
      <c r="H10" s="1">
        <v>178813.42330981162</v>
      </c>
      <c r="I10" s="1">
        <v>218333.59916642366</v>
      </c>
      <c r="J10" s="1">
        <v>271412.46587336564</v>
      </c>
      <c r="K10" s="1">
        <v>309223.44549311674</v>
      </c>
      <c r="L10" s="1">
        <v>360398.82538492681</v>
      </c>
      <c r="M10" s="1">
        <v>416424.65028398653</v>
      </c>
      <c r="N10" s="1">
        <v>472528.58018671069</v>
      </c>
      <c r="O10" s="1">
        <v>530916.03781590995</v>
      </c>
      <c r="P10" s="1">
        <v>606333.73223554716</v>
      </c>
      <c r="Q10" s="1">
        <v>630382.48911659408</v>
      </c>
      <c r="R10" s="1">
        <v>688394.87702195381</v>
      </c>
      <c r="S10" s="1">
        <v>724384.71308625035</v>
      </c>
      <c r="T10" s="1">
        <v>936370.96620824223</v>
      </c>
      <c r="U10" s="1">
        <v>1225330.1306404625</v>
      </c>
      <c r="V10" s="1">
        <v>1435411.7816167928</v>
      </c>
      <c r="W10" s="1">
        <v>1633428.1374554534</v>
      </c>
      <c r="X10" s="1">
        <v>1945756.8862093166</v>
      </c>
      <c r="Y10" s="1">
        <v>2213030.2967538517</v>
      </c>
      <c r="Z10" s="1">
        <v>2459458.4664978711</v>
      </c>
      <c r="AA10" s="1">
        <v>2718750.8904378531</v>
      </c>
      <c r="AB10" s="1">
        <v>2934111.6557438704</v>
      </c>
      <c r="AC10" s="1">
        <v>3225078.6700622137</v>
      </c>
      <c r="AD10" s="1">
        <v>3366456.9164076052</v>
      </c>
      <c r="AE10" s="1">
        <v>3452722.9210240939</v>
      </c>
      <c r="AF10" s="1">
        <v>3566506.6472682259</v>
      </c>
      <c r="AG10" s="1">
        <v>3689977.0828958373</v>
      </c>
      <c r="AH10" s="1">
        <v>3774635.450086839</v>
      </c>
      <c r="AI10" s="1">
        <v>3899531.5011974922</v>
      </c>
      <c r="AJ10" s="1">
        <v>4098851.1366933812</v>
      </c>
      <c r="AK10" s="1">
        <v>4232918.7738157324</v>
      </c>
      <c r="AL10" s="1">
        <v>4374343.8959099567</v>
      </c>
      <c r="AM10" s="1">
        <v>4525509.2313864985</v>
      </c>
      <c r="AN10" s="1">
        <v>4629795.4720381601</v>
      </c>
      <c r="AO10" s="1">
        <v>4762783.2461416703</v>
      </c>
      <c r="AP10" s="1">
        <v>4895333.4920116793</v>
      </c>
      <c r="AQ10" s="1">
        <v>4942778.0275485227</v>
      </c>
      <c r="AR10" s="1">
        <v>5047168.1214057906</v>
      </c>
      <c r="AS10" t="s">
        <v>20</v>
      </c>
      <c r="AT10" t="s">
        <v>21</v>
      </c>
    </row>
    <row r="11" spans="1:46">
      <c r="A11" t="s">
        <v>6</v>
      </c>
      <c r="B11" t="s">
        <v>7</v>
      </c>
      <c r="C11" t="s">
        <v>22</v>
      </c>
      <c r="D11" t="s">
        <v>23</v>
      </c>
      <c r="E11" s="4">
        <v>5.3816355875430721</v>
      </c>
      <c r="F11" s="4">
        <v>2.8060564494521798</v>
      </c>
      <c r="G11" s="4">
        <v>2.2812328541331857</v>
      </c>
      <c r="H11" s="4">
        <v>1.9006827426554838</v>
      </c>
      <c r="I11" s="4">
        <v>1.7873507321486302</v>
      </c>
      <c r="J11" s="4">
        <v>1.5666163530555204</v>
      </c>
      <c r="K11" s="4">
        <v>1.524207991964059</v>
      </c>
      <c r="L11" s="4">
        <v>1.3869348310881195</v>
      </c>
      <c r="M11" s="4">
        <v>1.319678081157424</v>
      </c>
      <c r="N11" s="4">
        <v>1.2561653570381057</v>
      </c>
      <c r="O11" s="4">
        <v>1.1760199988339892</v>
      </c>
      <c r="P11" s="4">
        <v>1.1498504367934914</v>
      </c>
      <c r="Q11" s="4">
        <v>1.0677996152539972</v>
      </c>
      <c r="R11" s="4">
        <v>1.087760176427444</v>
      </c>
      <c r="S11" s="4">
        <v>1.037832906039041</v>
      </c>
      <c r="T11" s="4">
        <v>0.98802411444308724</v>
      </c>
      <c r="U11" s="4">
        <v>0.83369595921867024</v>
      </c>
      <c r="V11" s="4">
        <v>0.78610858030021802</v>
      </c>
      <c r="W11" s="4">
        <v>0.7170630040895507</v>
      </c>
      <c r="X11" s="4">
        <v>0.64785811134759841</v>
      </c>
      <c r="Y11" s="4">
        <v>0.59526206179178742</v>
      </c>
      <c r="Z11" s="4">
        <v>0.5530428626069589</v>
      </c>
      <c r="AA11" s="4">
        <v>0.51949955929987279</v>
      </c>
      <c r="AB11" s="4">
        <v>0.48657285404653861</v>
      </c>
      <c r="AC11" s="4">
        <v>0.46004051062460882</v>
      </c>
      <c r="AD11" s="4">
        <v>0.43612458107746849</v>
      </c>
      <c r="AE11" s="4">
        <v>0.41106010579912783</v>
      </c>
      <c r="AF11" s="4">
        <v>0.39341746546042505</v>
      </c>
      <c r="AG11" s="4">
        <v>0.37302222268734858</v>
      </c>
      <c r="AH11" s="4">
        <v>0.36113296738042155</v>
      </c>
      <c r="AI11" s="4">
        <v>0.34208954135250297</v>
      </c>
      <c r="AJ11" s="4">
        <v>0.33590346953942196</v>
      </c>
      <c r="AK11" s="4">
        <v>0.32134882214224975</v>
      </c>
      <c r="AL11" s="4">
        <v>0.31812642130764512</v>
      </c>
      <c r="AM11" s="4">
        <v>0.30638564403216578</v>
      </c>
      <c r="AN11" s="4">
        <v>0.30882040793622439</v>
      </c>
      <c r="AO11" s="4">
        <v>0.29651233779300956</v>
      </c>
      <c r="AP11" s="4">
        <v>0.30544441469613659</v>
      </c>
      <c r="AQ11" s="4">
        <v>0.2930077003413698</v>
      </c>
      <c r="AR11" s="4">
        <v>0.30240710708280655</v>
      </c>
      <c r="AS11" t="s">
        <v>24</v>
      </c>
      <c r="AT11" t="s">
        <v>25</v>
      </c>
    </row>
    <row r="12" spans="1:46">
      <c r="A12" t="s">
        <v>12</v>
      </c>
      <c r="B12" t="s">
        <v>7</v>
      </c>
      <c r="C12" t="s">
        <v>22</v>
      </c>
      <c r="D12" t="s">
        <v>23</v>
      </c>
      <c r="E12" s="4">
        <v>6.9540208917419521</v>
      </c>
      <c r="F12" s="4">
        <v>3.7388846392414958</v>
      </c>
      <c r="G12" s="4">
        <v>3.1312322250562432</v>
      </c>
      <c r="H12" s="4">
        <v>2.6045596482869033</v>
      </c>
      <c r="I12" s="4">
        <v>2.3858683738935365</v>
      </c>
      <c r="J12" s="4">
        <v>2.0497280314763597</v>
      </c>
      <c r="K12" s="4">
        <v>1.9775102449924775</v>
      </c>
      <c r="L12" s="4">
        <v>1.7742399949202214</v>
      </c>
      <c r="M12" s="4">
        <v>1.6482582999276434</v>
      </c>
      <c r="N12" s="4">
        <v>1.5248716564897891</v>
      </c>
      <c r="O12" s="4">
        <v>1.3829888708923381</v>
      </c>
      <c r="P12" s="4">
        <v>1.3262683788350316</v>
      </c>
      <c r="Q12" s="4">
        <v>1.2423454045049036</v>
      </c>
      <c r="R12" s="4">
        <v>1.2132480883559125</v>
      </c>
      <c r="S12" s="4">
        <v>1.150741166596557</v>
      </c>
      <c r="T12" s="4">
        <v>1.0125565695029539</v>
      </c>
      <c r="U12" s="4">
        <v>0.87558870500893293</v>
      </c>
      <c r="V12" s="4">
        <v>0.80634614717703734</v>
      </c>
      <c r="W12" s="4">
        <v>0.74634312272596759</v>
      </c>
      <c r="X12" s="4">
        <v>0.68311108952844124</v>
      </c>
      <c r="Y12" s="4">
        <v>0.64266094000852891</v>
      </c>
      <c r="Z12" s="4">
        <v>0.59777182385885685</v>
      </c>
      <c r="AA12" s="4">
        <v>0.569653627206124</v>
      </c>
      <c r="AB12" s="4">
        <v>0.53669578589988343</v>
      </c>
      <c r="AC12" s="4">
        <v>0.51281793838163059</v>
      </c>
      <c r="AD12" s="4">
        <v>0.48861708429599532</v>
      </c>
      <c r="AE12" s="4">
        <v>0.46455551323081096</v>
      </c>
      <c r="AF12" s="4">
        <v>0.44720966400988066</v>
      </c>
      <c r="AG12" s="4">
        <v>0.42723386784097611</v>
      </c>
      <c r="AH12" s="4">
        <v>0.4164210366782623</v>
      </c>
      <c r="AI12" s="4">
        <v>0.39706373506625886</v>
      </c>
      <c r="AJ12" s="4">
        <v>0.39731784338973136</v>
      </c>
      <c r="AK12" s="4">
        <v>0.38214826532512097</v>
      </c>
      <c r="AL12" s="4">
        <v>0.38187114185352306</v>
      </c>
      <c r="AM12" s="4">
        <v>0.37043584157520204</v>
      </c>
      <c r="AN12" s="4">
        <v>0.37261855760543566</v>
      </c>
      <c r="AO12" s="4">
        <v>0.36119968247786677</v>
      </c>
      <c r="AP12" s="4">
        <v>0.36742343967003366</v>
      </c>
      <c r="AQ12" s="4">
        <v>0.35499375753675128</v>
      </c>
      <c r="AR12" s="4">
        <v>0.35901390462635108</v>
      </c>
      <c r="AS12" t="s">
        <v>26</v>
      </c>
      <c r="AT12" t="s">
        <v>25</v>
      </c>
    </row>
    <row r="13" spans="1:46">
      <c r="A13" t="s">
        <v>14</v>
      </c>
      <c r="B13" t="s">
        <v>7</v>
      </c>
      <c r="C13" t="s">
        <v>22</v>
      </c>
      <c r="D13" t="s">
        <v>23</v>
      </c>
      <c r="E13" s="4">
        <v>4.4587190419907357</v>
      </c>
      <c r="F13" s="4">
        <v>2.1001767131339086</v>
      </c>
      <c r="G13" s="4">
        <v>1.5381759743561361</v>
      </c>
      <c r="H13" s="4">
        <v>1.1572730987403412</v>
      </c>
      <c r="I13" s="4">
        <v>1.0422565369027945</v>
      </c>
      <c r="J13" s="4">
        <v>0.96663432795156823</v>
      </c>
      <c r="K13" s="4">
        <v>0.97461736625519124</v>
      </c>
      <c r="L13" s="4">
        <v>0.84799504078453325</v>
      </c>
      <c r="M13" s="4">
        <v>0.90291708563751671</v>
      </c>
      <c r="N13" s="4">
        <v>0.81963450173521557</v>
      </c>
      <c r="O13" s="4">
        <v>0.83507988653026488</v>
      </c>
      <c r="P13" s="4">
        <v>0.76471446486261252</v>
      </c>
      <c r="Q13" s="4">
        <v>0.75584075291158481</v>
      </c>
      <c r="R13" s="4">
        <v>0.75026071373624637</v>
      </c>
      <c r="S13" s="4">
        <v>0.75942573165318417</v>
      </c>
      <c r="T13" s="4">
        <v>0.74133615809300402</v>
      </c>
      <c r="U13" s="4">
        <v>0.5832569805079566</v>
      </c>
      <c r="V13" s="4">
        <v>0.57529776273987365</v>
      </c>
      <c r="W13" s="4">
        <v>0.51214387071809764</v>
      </c>
      <c r="X13" s="4">
        <v>0.45265372499392353</v>
      </c>
      <c r="Y13" s="4">
        <v>0.40346525251069681</v>
      </c>
      <c r="Z13" s="4">
        <v>0.38539355805094805</v>
      </c>
      <c r="AA13" s="4">
        <v>0.35163304820872554</v>
      </c>
      <c r="AB13" s="4">
        <v>0.34015564696195644</v>
      </c>
      <c r="AC13" s="4">
        <v>0.31108014676963736</v>
      </c>
      <c r="AD13" s="4">
        <v>0.30475499805327427</v>
      </c>
      <c r="AE13" s="4">
        <v>0.27798540386237913</v>
      </c>
      <c r="AF13" s="4">
        <v>0.27396426771251881</v>
      </c>
      <c r="AG13" s="4">
        <v>0.25159405246575633</v>
      </c>
      <c r="AH13" s="4">
        <v>0.25049799771170589</v>
      </c>
      <c r="AI13" s="4">
        <v>0.2324612148306415</v>
      </c>
      <c r="AJ13" s="4">
        <v>0.22898512860128278</v>
      </c>
      <c r="AK13" s="4">
        <v>0.21683221717952447</v>
      </c>
      <c r="AL13" s="4">
        <v>0.21289951882817365</v>
      </c>
      <c r="AM13" s="4">
        <v>0.20748710691011046</v>
      </c>
      <c r="AN13" s="4">
        <v>0.20583633551816241</v>
      </c>
      <c r="AO13" s="4">
        <v>0.2024751080805188</v>
      </c>
      <c r="AP13" s="4">
        <v>0.20434195001834693</v>
      </c>
      <c r="AQ13" s="4">
        <v>0.20043466557103401</v>
      </c>
      <c r="AR13" s="4">
        <v>0.20312790275272427</v>
      </c>
      <c r="AS13" t="s">
        <v>27</v>
      </c>
      <c r="AT13" t="s">
        <v>25</v>
      </c>
    </row>
    <row r="14" spans="1:46">
      <c r="A14" t="s">
        <v>16</v>
      </c>
      <c r="B14" t="s">
        <v>7</v>
      </c>
      <c r="C14" t="s">
        <v>22</v>
      </c>
      <c r="D14" t="s">
        <v>23</v>
      </c>
      <c r="E14" s="4">
        <v>4.8200664048076982</v>
      </c>
      <c r="F14" s="4">
        <v>2.9852294091454059</v>
      </c>
      <c r="G14" s="4">
        <v>2.2091457445761398</v>
      </c>
      <c r="H14" s="4">
        <v>2.0985718660547761</v>
      </c>
      <c r="I14" s="4">
        <v>1.871102982384552</v>
      </c>
      <c r="J14" s="4">
        <v>1.7447143865463044</v>
      </c>
      <c r="K14" s="4">
        <v>1.523709809986002</v>
      </c>
      <c r="L14" s="4">
        <v>1.557212910013414</v>
      </c>
      <c r="M14" s="4">
        <v>1.3209860196042074</v>
      </c>
      <c r="N14" s="4">
        <v>1.4173429778261337</v>
      </c>
      <c r="O14" s="4">
        <v>1.2455742875176019</v>
      </c>
      <c r="P14" s="4">
        <v>1.3684593291546583</v>
      </c>
      <c r="Q14" s="4">
        <v>1.1744476947074223</v>
      </c>
      <c r="R14" s="4">
        <v>1.3272049185062047</v>
      </c>
      <c r="S14" s="4">
        <v>1.2038998765427813</v>
      </c>
      <c r="T14" s="4">
        <v>1.3182299323454605</v>
      </c>
      <c r="U14" s="4">
        <v>1.1513515871137663</v>
      </c>
      <c r="V14" s="4">
        <v>1.0959865759846628</v>
      </c>
      <c r="W14" s="4">
        <v>0.98606762166680606</v>
      </c>
      <c r="X14" s="4">
        <v>0.90570864198867684</v>
      </c>
      <c r="Y14" s="4">
        <v>0.81065997627083297</v>
      </c>
      <c r="Z14" s="4">
        <v>0.73420712099868157</v>
      </c>
      <c r="AA14" s="4">
        <v>0.67186495061456863</v>
      </c>
      <c r="AB14" s="4">
        <v>0.61758287355461972</v>
      </c>
      <c r="AC14" s="4">
        <v>0.5738504576879816</v>
      </c>
      <c r="AD14" s="4">
        <v>0.53833712018679347</v>
      </c>
      <c r="AE14" s="4">
        <v>0.50381243063749104</v>
      </c>
      <c r="AF14" s="4">
        <v>0.47846304209894519</v>
      </c>
      <c r="AG14" s="4">
        <v>0.45112503617203181</v>
      </c>
      <c r="AH14" s="4">
        <v>0.43380648845249348</v>
      </c>
      <c r="AI14" s="4">
        <v>0.4060764956687834</v>
      </c>
      <c r="AJ14" s="4">
        <v>0.39573425784552957</v>
      </c>
      <c r="AK14" s="4">
        <v>0.37205788866647344</v>
      </c>
      <c r="AL14" s="4">
        <v>0.37040284406586726</v>
      </c>
      <c r="AM14" s="4">
        <v>0.34567874713284324</v>
      </c>
      <c r="AN14" s="4">
        <v>0.35486448434354267</v>
      </c>
      <c r="AO14" s="4">
        <v>0.32789770914289279</v>
      </c>
      <c r="AP14" s="4">
        <v>0.34948656016577251</v>
      </c>
      <c r="AQ14" s="4">
        <v>0.32570056092955801</v>
      </c>
      <c r="AR14" s="4">
        <v>0.35053422559526137</v>
      </c>
      <c r="AS14" t="s">
        <v>26</v>
      </c>
      <c r="AT14" t="s">
        <v>25</v>
      </c>
    </row>
    <row r="15" spans="1:46">
      <c r="A15" t="s">
        <v>6</v>
      </c>
      <c r="B15" t="s">
        <v>28</v>
      </c>
      <c r="C15" t="s">
        <v>29</v>
      </c>
      <c r="D15" t="s">
        <v>30</v>
      </c>
      <c r="E15" s="5">
        <f>E55*Assumptions!$D$11*Assumptions!$D$12</f>
        <v>2844320.1299999994</v>
      </c>
      <c r="F15" s="5">
        <f>F55*Assumptions!$D$11*Assumptions!$D$12</f>
        <v>5688640.2599999988</v>
      </c>
      <c r="G15" s="5">
        <f>G55*Assumptions!$D$11*Assumptions!$D$12</f>
        <v>8532960.3899999987</v>
      </c>
      <c r="H15" s="5">
        <f>H55*Assumptions!$D$11*Assumptions!$D$12</f>
        <v>11377280.519999998</v>
      </c>
      <c r="I15" s="5">
        <f>I55*Assumptions!$D$11*Assumptions!$D$12</f>
        <v>14221600.649999997</v>
      </c>
      <c r="J15" s="5">
        <f>J55*Assumptions!$D$11*Assumptions!$D$12</f>
        <v>17065920.779999997</v>
      </c>
      <c r="K15" s="5">
        <f>K55*Assumptions!$D$11*Assumptions!$D$12</f>
        <v>19910240.909999996</v>
      </c>
      <c r="L15" s="5">
        <f>L55*Assumptions!$D$11*Assumptions!$D$12</f>
        <v>22754561.039999995</v>
      </c>
      <c r="M15" s="5">
        <f>M55*Assumptions!$D$11*Assumptions!$D$12</f>
        <v>25598881.169999994</v>
      </c>
      <c r="N15" s="5">
        <f>N55*Assumptions!$D$11*Assumptions!$D$12</f>
        <v>28443201.299999993</v>
      </c>
      <c r="O15" s="5">
        <f>O55*Assumptions!$D$11*Assumptions!$D$12</f>
        <v>31287521.429999996</v>
      </c>
      <c r="P15" s="5">
        <f>P55*Assumptions!$D$11*Assumptions!$D$12</f>
        <v>34131841.559999995</v>
      </c>
      <c r="Q15" s="5">
        <f>Q55*Assumptions!$D$11*Assumptions!$D$12</f>
        <v>36976161.689999998</v>
      </c>
      <c r="R15" s="5">
        <f>R55*Assumptions!$D$11*Assumptions!$D$12</f>
        <v>39820481.819999993</v>
      </c>
      <c r="S15" s="5">
        <f>S55*Assumptions!$D$11*Assumptions!$D$12</f>
        <v>42664801.949999988</v>
      </c>
      <c r="T15" s="5">
        <f>T55*Assumptions!$D$11*Assumptions!$D$12</f>
        <v>45509122.079999991</v>
      </c>
      <c r="U15" s="5">
        <f>U55*Assumptions!$D$11*Assumptions!$D$12</f>
        <v>48353442.209999993</v>
      </c>
      <c r="V15" s="5">
        <f>V55*Assumptions!$D$11*Assumptions!$D$12</f>
        <v>51197762.339999989</v>
      </c>
      <c r="W15" s="5">
        <f>W55*Assumptions!$D$11*Assumptions!$D$12</f>
        <v>54042082.469999991</v>
      </c>
      <c r="X15" s="5">
        <f>X55*Assumptions!$D$11*Assumptions!$D$12</f>
        <v>56886402.599999987</v>
      </c>
      <c r="Y15" s="5">
        <f>Y55*Assumptions!$D$11*Assumptions!$D$12</f>
        <v>59730722.729999989</v>
      </c>
      <c r="Z15" s="5">
        <f>Z55*Assumptions!$D$11*Assumptions!$D$12</f>
        <v>62575042.859999992</v>
      </c>
      <c r="AA15" s="5">
        <f>AA55*Assumptions!$D$11*Assumptions!$D$12</f>
        <v>65419362.989999987</v>
      </c>
      <c r="AB15" s="5">
        <f>AB55*Assumptions!$D$11*Assumptions!$D$12</f>
        <v>68263683.11999999</v>
      </c>
      <c r="AC15" s="5">
        <f>AC55*Assumptions!$D$11*Assumptions!$D$12</f>
        <v>71108003.249999985</v>
      </c>
      <c r="AD15" s="5">
        <f>AD55*Assumptions!$D$11*Assumptions!$D$12</f>
        <v>73952323.379999995</v>
      </c>
      <c r="AE15" s="5">
        <f>AE55*Assumptions!$D$11*Assumptions!$D$12</f>
        <v>76796643.50999999</v>
      </c>
      <c r="AF15" s="5">
        <f>AF55*Assumptions!$D$11*Assumptions!$D$12</f>
        <v>79640963.639999986</v>
      </c>
      <c r="AG15" s="5">
        <f>AG55*Assumptions!$D$11*Assumptions!$D$12</f>
        <v>82485283.769999996</v>
      </c>
      <c r="AH15" s="5">
        <f>AH55*Assumptions!$D$11*Assumptions!$D$12</f>
        <v>85329603.899999976</v>
      </c>
      <c r="AI15" s="5">
        <f>AI55*Assumptions!$D$11*Assumptions!$D$12</f>
        <v>88173924.029999986</v>
      </c>
      <c r="AJ15" s="5">
        <f>AJ55*Assumptions!$D$11*Assumptions!$D$12</f>
        <v>91018244.159999982</v>
      </c>
      <c r="AK15" s="5">
        <f>AK55*Assumptions!$D$11*Assumptions!$D$12</f>
        <v>93862564.289999977</v>
      </c>
      <c r="AL15" s="5">
        <f>AL55*Assumptions!$D$11*Assumptions!$D$12</f>
        <v>96706884.419999987</v>
      </c>
      <c r="AM15" s="5">
        <f>AM55*Assumptions!$D$11*Assumptions!$D$12</f>
        <v>99551204.549999982</v>
      </c>
      <c r="AN15" s="5">
        <f>AN55*Assumptions!$D$11*Assumptions!$D$12</f>
        <v>102395524.67999998</v>
      </c>
      <c r="AO15" s="5">
        <f>AO55*Assumptions!$D$11*Assumptions!$D$12</f>
        <v>105239844.80999997</v>
      </c>
      <c r="AP15" s="5">
        <f>AP55*Assumptions!$D$11*Assumptions!$D$12</f>
        <v>108084164.93999998</v>
      </c>
      <c r="AQ15" s="5">
        <f>AQ55*Assumptions!$D$11*Assumptions!$D$12</f>
        <v>110928485.06999998</v>
      </c>
      <c r="AR15" s="5">
        <f>AR55*Assumptions!$D$11*Assumptions!$D$12</f>
        <v>113772805.19999997</v>
      </c>
      <c r="AS15" t="s">
        <v>31</v>
      </c>
    </row>
    <row r="16" spans="1:46">
      <c r="A16" t="s">
        <v>12</v>
      </c>
      <c r="B16" t="s">
        <v>28</v>
      </c>
      <c r="C16" t="s">
        <v>29</v>
      </c>
      <c r="D16" t="s">
        <v>30</v>
      </c>
      <c r="E16" s="5">
        <f>E56*Assumptions!$D$11*Assumptions!$D$12</f>
        <v>995512.04549999989</v>
      </c>
      <c r="F16" s="5">
        <f>F56*Assumptions!$D$11*Assumptions!$D$12</f>
        <v>1991024.0909999998</v>
      </c>
      <c r="G16" s="5">
        <f>G56*Assumptions!$D$11*Assumptions!$D$12</f>
        <v>2986536.1364999996</v>
      </c>
      <c r="H16" s="5">
        <f>H56*Assumptions!$D$11*Assumptions!$D$12</f>
        <v>3982048.1819999996</v>
      </c>
      <c r="I16" s="5">
        <f>I56*Assumptions!$D$11*Assumptions!$D$12</f>
        <v>4977560.2274999991</v>
      </c>
      <c r="J16" s="5">
        <f>J56*Assumptions!$D$11*Assumptions!$D$12</f>
        <v>5973072.2729999991</v>
      </c>
      <c r="K16" s="5">
        <f>K56*Assumptions!$D$11*Assumptions!$D$12</f>
        <v>6968584.3184999991</v>
      </c>
      <c r="L16" s="5">
        <f>L56*Assumptions!$D$11*Assumptions!$D$12</f>
        <v>7964096.3639999991</v>
      </c>
      <c r="M16" s="5">
        <f>M56*Assumptions!$D$11*Assumptions!$D$12</f>
        <v>8959608.4094999991</v>
      </c>
      <c r="N16" s="5">
        <f>N56*Assumptions!$D$11*Assumptions!$D$12</f>
        <v>9955120.4549999982</v>
      </c>
      <c r="O16" s="5">
        <f>O56*Assumptions!$D$11*Assumptions!$D$12</f>
        <v>10950632.500499997</v>
      </c>
      <c r="P16" s="5">
        <f>P56*Assumptions!$D$11*Assumptions!$D$12</f>
        <v>11946144.545999998</v>
      </c>
      <c r="Q16" s="5">
        <f>Q56*Assumptions!$D$11*Assumptions!$D$12</f>
        <v>12941656.591499997</v>
      </c>
      <c r="R16" s="5">
        <f>R56*Assumptions!$D$11*Assumptions!$D$12</f>
        <v>13937168.636999998</v>
      </c>
      <c r="S16" s="5">
        <f>S56*Assumptions!$D$11*Assumptions!$D$12</f>
        <v>14932680.682499997</v>
      </c>
      <c r="T16" s="5">
        <f>T56*Assumptions!$D$11*Assumptions!$D$12</f>
        <v>15928192.727999998</v>
      </c>
      <c r="U16" s="5">
        <f>U56*Assumptions!$D$11*Assumptions!$D$12</f>
        <v>16923704.773499999</v>
      </c>
      <c r="V16" s="5">
        <f>V56*Assumptions!$D$11*Assumptions!$D$12</f>
        <v>17919216.818999998</v>
      </c>
      <c r="W16" s="5">
        <f>W56*Assumptions!$D$11*Assumptions!$D$12</f>
        <v>18914728.864499997</v>
      </c>
      <c r="X16" s="5">
        <f>X56*Assumptions!$D$11*Assumptions!$D$12</f>
        <v>19910240.909999996</v>
      </c>
      <c r="Y16" s="5">
        <f>Y56*Assumptions!$D$11*Assumptions!$D$12</f>
        <v>20905752.955499999</v>
      </c>
      <c r="Z16" s="5">
        <f>Z56*Assumptions!$D$11*Assumptions!$D$12</f>
        <v>21901265.000999995</v>
      </c>
      <c r="AA16" s="5">
        <f>AA56*Assumptions!$D$11*Assumptions!$D$12</f>
        <v>22896777.046499994</v>
      </c>
      <c r="AB16" s="5">
        <f>AB56*Assumptions!$D$11*Assumptions!$D$12</f>
        <v>23892289.091999996</v>
      </c>
      <c r="AC16" s="5">
        <f>AC56*Assumptions!$D$11*Assumptions!$D$12</f>
        <v>24887801.137499996</v>
      </c>
      <c r="AD16" s="5">
        <f>AD56*Assumptions!$D$11*Assumptions!$D$12</f>
        <v>25883313.182999995</v>
      </c>
      <c r="AE16" s="5">
        <f>AE56*Assumptions!$D$11*Assumptions!$D$12</f>
        <v>26878825.228499994</v>
      </c>
      <c r="AF16" s="5">
        <f>AF56*Assumptions!$D$11*Assumptions!$D$12</f>
        <v>27874337.273999996</v>
      </c>
      <c r="AG16" s="5">
        <f>AG56*Assumptions!$D$11*Assumptions!$D$12</f>
        <v>28869849.319499996</v>
      </c>
      <c r="AH16" s="5">
        <f>AH56*Assumptions!$D$11*Assumptions!$D$12</f>
        <v>29865361.364999995</v>
      </c>
      <c r="AI16" s="5">
        <f>AI56*Assumptions!$D$11*Assumptions!$D$12</f>
        <v>30860873.410499994</v>
      </c>
      <c r="AJ16" s="5">
        <f>AJ56*Assumptions!$D$11*Assumptions!$D$12</f>
        <v>31856385.455999997</v>
      </c>
      <c r="AK16" s="5">
        <f>AK56*Assumptions!$D$11*Assumptions!$D$12</f>
        <v>32851897.501499996</v>
      </c>
      <c r="AL16" s="5">
        <f>AL56*Assumptions!$D$11*Assumptions!$D$12</f>
        <v>33847409.546999998</v>
      </c>
      <c r="AM16" s="5">
        <f>AM56*Assumptions!$D$11*Assumptions!$D$12</f>
        <v>34842921.592499994</v>
      </c>
      <c r="AN16" s="5">
        <f>AN56*Assumptions!$D$11*Assumptions!$D$12</f>
        <v>35838433.637999997</v>
      </c>
      <c r="AO16" s="5">
        <f>AO56*Assumptions!$D$11*Assumptions!$D$12</f>
        <v>36833945.683499992</v>
      </c>
      <c r="AP16" s="5">
        <f>AP56*Assumptions!$D$11*Assumptions!$D$12</f>
        <v>37829457.728999995</v>
      </c>
      <c r="AQ16" s="5">
        <f>AQ56*Assumptions!$D$11*Assumptions!$D$12</f>
        <v>38824969.774499997</v>
      </c>
      <c r="AR16" s="5">
        <f>AR56*Assumptions!$D$11*Assumptions!$D$12</f>
        <v>39820481.819999993</v>
      </c>
    </row>
    <row r="17" spans="1:46">
      <c r="A17" t="s">
        <v>14</v>
      </c>
      <c r="B17" t="s">
        <v>28</v>
      </c>
      <c r="C17" t="s">
        <v>29</v>
      </c>
      <c r="D17" t="s">
        <v>30</v>
      </c>
      <c r="E17" s="5">
        <f>E57*Assumptions!$D$11*Assumptions!$D$12</f>
        <v>853296.03899999987</v>
      </c>
      <c r="F17" s="5">
        <f>F57*Assumptions!$D$11*Assumptions!$D$12</f>
        <v>1706592.0779999997</v>
      </c>
      <c r="G17" s="5">
        <f>G57*Assumptions!$D$11*Assumptions!$D$12</f>
        <v>2559888.1169999996</v>
      </c>
      <c r="H17" s="5">
        <f>H57*Assumptions!$D$11*Assumptions!$D$12</f>
        <v>3413184.1559999995</v>
      </c>
      <c r="I17" s="5">
        <f>I57*Assumptions!$D$11*Assumptions!$D$12</f>
        <v>4266480.1949999994</v>
      </c>
      <c r="J17" s="5">
        <f>J57*Assumptions!$D$11*Assumptions!$D$12</f>
        <v>5119776.2339999992</v>
      </c>
      <c r="K17" s="5">
        <f>K57*Assumptions!$D$11*Assumptions!$D$12</f>
        <v>5973072.2729999991</v>
      </c>
      <c r="L17" s="5">
        <f>L57*Assumptions!$D$11*Assumptions!$D$12</f>
        <v>6826368.311999999</v>
      </c>
      <c r="M17" s="5">
        <f>M57*Assumptions!$D$11*Assumptions!$D$12</f>
        <v>7679664.3509999989</v>
      </c>
      <c r="N17" s="5">
        <f>N57*Assumptions!$D$11*Assumptions!$D$12</f>
        <v>8532960.3899999987</v>
      </c>
      <c r="O17" s="5">
        <f>O57*Assumptions!$D$11*Assumptions!$D$12</f>
        <v>9386256.4289999995</v>
      </c>
      <c r="P17" s="5">
        <f>P57*Assumptions!$D$11*Assumptions!$D$12</f>
        <v>10239552.467999998</v>
      </c>
      <c r="Q17" s="5">
        <f>Q57*Assumptions!$D$11*Assumptions!$D$12</f>
        <v>11092848.506999997</v>
      </c>
      <c r="R17" s="5">
        <f>R57*Assumptions!$D$11*Assumptions!$D$12</f>
        <v>11946144.545999998</v>
      </c>
      <c r="S17" s="5">
        <f>S57*Assumptions!$D$11*Assumptions!$D$12</f>
        <v>12799440.584999997</v>
      </c>
      <c r="T17" s="5">
        <f>T57*Assumptions!$D$11*Assumptions!$D$12</f>
        <v>13652736.623999998</v>
      </c>
      <c r="U17" s="5">
        <f>U57*Assumptions!$D$11*Assumptions!$D$12</f>
        <v>14506032.662999997</v>
      </c>
      <c r="V17" s="5">
        <f>V57*Assumptions!$D$11*Assumptions!$D$12</f>
        <v>15359328.701999998</v>
      </c>
      <c r="W17" s="5">
        <f>W57*Assumptions!$D$11*Assumptions!$D$12</f>
        <v>16212624.740999997</v>
      </c>
      <c r="X17" s="5">
        <f>X57*Assumptions!$D$11*Assumptions!$D$12</f>
        <v>17065920.779999997</v>
      </c>
      <c r="Y17" s="5">
        <f>Y57*Assumptions!$D$11*Assumptions!$D$12</f>
        <v>17919216.818999998</v>
      </c>
      <c r="Z17" s="5">
        <f>Z57*Assumptions!$D$11*Assumptions!$D$12</f>
        <v>18772512.857999999</v>
      </c>
      <c r="AA17" s="5">
        <f>AA57*Assumptions!$D$11*Assumptions!$D$12</f>
        <v>19625808.896999996</v>
      </c>
      <c r="AB17" s="5">
        <f>AB57*Assumptions!$D$11*Assumptions!$D$12</f>
        <v>20479104.935999997</v>
      </c>
      <c r="AC17" s="5">
        <f>AC57*Assumptions!$D$11*Assumptions!$D$12</f>
        <v>21332400.974999994</v>
      </c>
      <c r="AD17" s="5">
        <f>AD57*Assumptions!$D$11*Assumptions!$D$12</f>
        <v>22185697.013999995</v>
      </c>
      <c r="AE17" s="5">
        <f>AE57*Assumptions!$D$11*Assumptions!$D$12</f>
        <v>23038993.052999996</v>
      </c>
      <c r="AF17" s="5">
        <f>AF57*Assumptions!$D$11*Assumptions!$D$12</f>
        <v>23892289.091999996</v>
      </c>
      <c r="AG17" s="5">
        <f>AG57*Assumptions!$D$11*Assumptions!$D$12</f>
        <v>24745585.130999994</v>
      </c>
      <c r="AH17" s="5">
        <f>AH57*Assumptions!$D$11*Assumptions!$D$12</f>
        <v>25598881.169999994</v>
      </c>
      <c r="AI17" s="5">
        <f>AI57*Assumptions!$D$11*Assumptions!$D$12</f>
        <v>26452177.208999995</v>
      </c>
      <c r="AJ17" s="5">
        <f>AJ57*Assumptions!$D$11*Assumptions!$D$12</f>
        <v>27305473.247999996</v>
      </c>
      <c r="AK17" s="5">
        <f>AK57*Assumptions!$D$11*Assumptions!$D$12</f>
        <v>28158769.286999997</v>
      </c>
      <c r="AL17" s="5">
        <f>AL57*Assumptions!$D$11*Assumptions!$D$12</f>
        <v>29012065.325999994</v>
      </c>
      <c r="AM17" s="5">
        <f>AM57*Assumptions!$D$11*Assumptions!$D$12</f>
        <v>29865361.364999995</v>
      </c>
      <c r="AN17" s="5">
        <f>AN57*Assumptions!$D$11*Assumptions!$D$12</f>
        <v>30718657.403999995</v>
      </c>
      <c r="AO17" s="5">
        <f>AO57*Assumptions!$D$11*Assumptions!$D$12</f>
        <v>31571953.442999996</v>
      </c>
      <c r="AP17" s="5">
        <f>AP57*Assumptions!$D$11*Assumptions!$D$12</f>
        <v>32425249.481999993</v>
      </c>
      <c r="AQ17" s="5">
        <f>AQ57*Assumptions!$D$11*Assumptions!$D$12</f>
        <v>33278545.520999994</v>
      </c>
      <c r="AR17" s="5">
        <f>AR57*Assumptions!$D$11*Assumptions!$D$12</f>
        <v>34131841.559999995</v>
      </c>
    </row>
    <row r="18" spans="1:46">
      <c r="A18" t="s">
        <v>16</v>
      </c>
      <c r="B18" t="s">
        <v>28</v>
      </c>
      <c r="C18" t="s">
        <v>29</v>
      </c>
      <c r="D18" t="s">
        <v>30</v>
      </c>
      <c r="E18" s="5">
        <f>E58*Assumptions!$D$11*Assumptions!$D$12</f>
        <v>995512.04549999989</v>
      </c>
      <c r="F18" s="5">
        <f>F58*Assumptions!$D$11*Assumptions!$D$12</f>
        <v>1991024.0909999998</v>
      </c>
      <c r="G18" s="5">
        <f>G58*Assumptions!$D$11*Assumptions!$D$12</f>
        <v>2986536.1364999996</v>
      </c>
      <c r="H18" s="5">
        <f>H58*Assumptions!$D$11*Assumptions!$D$12</f>
        <v>3982048.1819999996</v>
      </c>
      <c r="I18" s="5">
        <f>I58*Assumptions!$D$11*Assumptions!$D$12</f>
        <v>4977560.2274999991</v>
      </c>
      <c r="J18" s="5">
        <f>J58*Assumptions!$D$11*Assumptions!$D$12</f>
        <v>5973072.2729999991</v>
      </c>
      <c r="K18" s="5">
        <f>K58*Assumptions!$D$11*Assumptions!$D$12</f>
        <v>6968584.3184999991</v>
      </c>
      <c r="L18" s="5">
        <f>L58*Assumptions!$D$11*Assumptions!$D$12</f>
        <v>7964096.3639999991</v>
      </c>
      <c r="M18" s="5">
        <f>M58*Assumptions!$D$11*Assumptions!$D$12</f>
        <v>8959608.4094999991</v>
      </c>
      <c r="N18" s="5">
        <f>N58*Assumptions!$D$11*Assumptions!$D$12</f>
        <v>9955120.4549999982</v>
      </c>
      <c r="O18" s="5">
        <f>O58*Assumptions!$D$11*Assumptions!$D$12</f>
        <v>10950632.500499997</v>
      </c>
      <c r="P18" s="5">
        <f>P58*Assumptions!$D$11*Assumptions!$D$12</f>
        <v>11946144.545999998</v>
      </c>
      <c r="Q18" s="5">
        <f>Q58*Assumptions!$D$11*Assumptions!$D$12</f>
        <v>12941656.591499997</v>
      </c>
      <c r="R18" s="5">
        <f>R58*Assumptions!$D$11*Assumptions!$D$12</f>
        <v>13937168.636999998</v>
      </c>
      <c r="S18" s="5">
        <f>S58*Assumptions!$D$11*Assumptions!$D$12</f>
        <v>14932680.682499997</v>
      </c>
      <c r="T18" s="5">
        <f>T58*Assumptions!$D$11*Assumptions!$D$12</f>
        <v>15928192.727999998</v>
      </c>
      <c r="U18" s="5">
        <f>U58*Assumptions!$D$11*Assumptions!$D$12</f>
        <v>16923704.773499999</v>
      </c>
      <c r="V18" s="5">
        <f>V58*Assumptions!$D$11*Assumptions!$D$12</f>
        <v>17919216.818999998</v>
      </c>
      <c r="W18" s="5">
        <f>W58*Assumptions!$D$11*Assumptions!$D$12</f>
        <v>18914728.864499997</v>
      </c>
      <c r="X18" s="5">
        <f>X58*Assumptions!$D$11*Assumptions!$D$12</f>
        <v>19910240.909999996</v>
      </c>
      <c r="Y18" s="5">
        <f>Y58*Assumptions!$D$11*Assumptions!$D$12</f>
        <v>20905752.955499999</v>
      </c>
      <c r="Z18" s="5">
        <f>Z58*Assumptions!$D$11*Assumptions!$D$12</f>
        <v>21901265.000999995</v>
      </c>
      <c r="AA18" s="5">
        <f>AA58*Assumptions!$D$11*Assumptions!$D$12</f>
        <v>22896777.046499994</v>
      </c>
      <c r="AB18" s="5">
        <f>AB58*Assumptions!$D$11*Assumptions!$D$12</f>
        <v>23892289.091999996</v>
      </c>
      <c r="AC18" s="5">
        <f>AC58*Assumptions!$D$11*Assumptions!$D$12</f>
        <v>24887801.137499996</v>
      </c>
      <c r="AD18" s="5">
        <f>AD58*Assumptions!$D$11*Assumptions!$D$12</f>
        <v>25883313.182999995</v>
      </c>
      <c r="AE18" s="5">
        <f>AE58*Assumptions!$D$11*Assumptions!$D$12</f>
        <v>26878825.228499994</v>
      </c>
      <c r="AF18" s="5">
        <f>AF58*Assumptions!$D$11*Assumptions!$D$12</f>
        <v>27874337.273999996</v>
      </c>
      <c r="AG18" s="5">
        <f>AG58*Assumptions!$D$11*Assumptions!$D$12</f>
        <v>28869849.319499996</v>
      </c>
      <c r="AH18" s="5">
        <f>AH58*Assumptions!$D$11*Assumptions!$D$12</f>
        <v>29865361.364999995</v>
      </c>
      <c r="AI18" s="5">
        <f>AI58*Assumptions!$D$11*Assumptions!$D$12</f>
        <v>30860873.410499994</v>
      </c>
      <c r="AJ18" s="5">
        <f>AJ58*Assumptions!$D$11*Assumptions!$D$12</f>
        <v>31856385.455999997</v>
      </c>
      <c r="AK18" s="5">
        <f>AK58*Assumptions!$D$11*Assumptions!$D$12</f>
        <v>32851897.501499996</v>
      </c>
      <c r="AL18" s="5">
        <f>AL58*Assumptions!$D$11*Assumptions!$D$12</f>
        <v>33847409.546999998</v>
      </c>
      <c r="AM18" s="5">
        <f>AM58*Assumptions!$D$11*Assumptions!$D$12</f>
        <v>34842921.592499994</v>
      </c>
      <c r="AN18" s="5">
        <f>AN58*Assumptions!$D$11*Assumptions!$D$12</f>
        <v>35838433.637999997</v>
      </c>
      <c r="AO18" s="5">
        <f>AO58*Assumptions!$D$11*Assumptions!$D$12</f>
        <v>36833945.683499992</v>
      </c>
      <c r="AP18" s="5">
        <f>AP58*Assumptions!$D$11*Assumptions!$D$12</f>
        <v>37829457.728999995</v>
      </c>
      <c r="AQ18" s="5">
        <f>AQ58*Assumptions!$D$11*Assumptions!$D$12</f>
        <v>38824969.774499997</v>
      </c>
      <c r="AR18" s="5">
        <f>AR58*Assumptions!$D$11*Assumptions!$D$12</f>
        <v>39820481.819999993</v>
      </c>
    </row>
    <row r="19" spans="1:46">
      <c r="A19" t="s">
        <v>6</v>
      </c>
      <c r="B19" t="s">
        <v>28</v>
      </c>
      <c r="C19" t="s">
        <v>32</v>
      </c>
      <c r="D19" t="s">
        <v>19</v>
      </c>
      <c r="E19" s="5">
        <f>+E15*Assumptions!$D$10</f>
        <v>415270.73897999991</v>
      </c>
      <c r="F19" s="5">
        <f>+F15*Assumptions!$D$10</f>
        <v>830541.47795999981</v>
      </c>
      <c r="G19" s="5">
        <f>+G15*Assumptions!$D$10</f>
        <v>1245812.2169399997</v>
      </c>
      <c r="H19" s="5">
        <f>+H15*Assumptions!$D$10</f>
        <v>1661082.9559199996</v>
      </c>
      <c r="I19" s="5">
        <f>+I15*Assumptions!$D$10</f>
        <v>2076353.6948999993</v>
      </c>
      <c r="J19" s="5">
        <f>+J15*Assumptions!$D$10</f>
        <v>2491624.4338799994</v>
      </c>
      <c r="K19" s="5">
        <f>+K15*Assumptions!$D$10</f>
        <v>2906895.1728599994</v>
      </c>
      <c r="L19" s="5">
        <f>+L15*Assumptions!$D$10</f>
        <v>3322165.9118399993</v>
      </c>
      <c r="M19" s="5">
        <f>+M15*Assumptions!$D$10</f>
        <v>3737436.6508199992</v>
      </c>
      <c r="N19" s="5">
        <f>+N15*Assumptions!$D$10</f>
        <v>4152707.3897999986</v>
      </c>
      <c r="O19" s="5">
        <f>+O15*Assumptions!$D$10</f>
        <v>4567978.128779999</v>
      </c>
      <c r="P19" s="5">
        <f>+P15*Assumptions!$D$10</f>
        <v>4983248.8677599989</v>
      </c>
      <c r="Q19" s="5">
        <f>+Q15*Assumptions!$D$10</f>
        <v>5398519.6067399997</v>
      </c>
      <c r="R19" s="5">
        <f>+R15*Assumptions!$D$10</f>
        <v>5813790.3457199987</v>
      </c>
      <c r="S19" s="5">
        <f>+S15*Assumptions!$D$10</f>
        <v>6229061.0846999977</v>
      </c>
      <c r="T19" s="5">
        <f>+T15*Assumptions!$D$10</f>
        <v>6644331.8236799985</v>
      </c>
      <c r="U19" s="5">
        <f>+U15*Assumptions!$D$10</f>
        <v>7059602.5626599984</v>
      </c>
      <c r="V19" s="5">
        <f>+V15*Assumptions!$D$10</f>
        <v>7474873.3016399983</v>
      </c>
      <c r="W19" s="5">
        <f>+W15*Assumptions!$D$10</f>
        <v>7890144.0406199982</v>
      </c>
      <c r="X19" s="5">
        <f>+X15*Assumptions!$D$10</f>
        <v>8305414.7795999972</v>
      </c>
      <c r="Y19" s="5">
        <f>+Y15*Assumptions!$D$10</f>
        <v>8720685.5185799971</v>
      </c>
      <c r="Z19" s="5">
        <f>+Z15*Assumptions!$D$10</f>
        <v>9135956.257559998</v>
      </c>
      <c r="AA19" s="5">
        <f>+AA15*Assumptions!$D$10</f>
        <v>9551226.9965399969</v>
      </c>
      <c r="AB19" s="5">
        <f>+AB15*Assumptions!$D$10</f>
        <v>9966497.7355199978</v>
      </c>
      <c r="AC19" s="5">
        <f>+AC15*Assumptions!$D$10</f>
        <v>10381768.474499997</v>
      </c>
      <c r="AD19" s="5">
        <f>+AD15*Assumptions!$D$10</f>
        <v>10797039.213479999</v>
      </c>
      <c r="AE19" s="5">
        <f>+AE15*Assumptions!$D$10</f>
        <v>11212309.952459998</v>
      </c>
      <c r="AF19" s="5">
        <f>+AF15*Assumptions!$D$10</f>
        <v>11627580.691439997</v>
      </c>
      <c r="AG19" s="5">
        <f>+AG15*Assumptions!$D$10</f>
        <v>12042851.430419998</v>
      </c>
      <c r="AH19" s="5">
        <f>+AH15*Assumptions!$D$10</f>
        <v>12458122.169399995</v>
      </c>
      <c r="AI19" s="5">
        <f>+AI15*Assumptions!$D$10</f>
        <v>12873392.908379998</v>
      </c>
      <c r="AJ19" s="5">
        <f>+AJ15*Assumptions!$D$10</f>
        <v>13288663.647359997</v>
      </c>
      <c r="AK19" s="5">
        <f>+AK15*Assumptions!$D$10</f>
        <v>13703934.386339996</v>
      </c>
      <c r="AL19" s="5">
        <f>+AL15*Assumptions!$D$10</f>
        <v>14119205.125319997</v>
      </c>
      <c r="AM19" s="5">
        <f>+AM15*Assumptions!$D$10</f>
        <v>14534475.864299996</v>
      </c>
      <c r="AN19" s="5">
        <f>+AN15*Assumptions!$D$10</f>
        <v>14949746.603279997</v>
      </c>
      <c r="AO19" s="5">
        <f>+AO15*Assumptions!$D$10</f>
        <v>15365017.342259996</v>
      </c>
      <c r="AP19" s="5">
        <f>+AP15*Assumptions!$D$10</f>
        <v>15780288.081239996</v>
      </c>
      <c r="AQ19" s="5">
        <f>+AQ15*Assumptions!$D$10</f>
        <v>16195558.820219995</v>
      </c>
      <c r="AR19" s="5">
        <f>+AR15*Assumptions!$D$10</f>
        <v>16610829.559199994</v>
      </c>
      <c r="AS19" t="s">
        <v>33</v>
      </c>
    </row>
    <row r="20" spans="1:46">
      <c r="A20" t="s">
        <v>12</v>
      </c>
      <c r="B20" t="s">
        <v>28</v>
      </c>
      <c r="C20" t="s">
        <v>32</v>
      </c>
      <c r="D20" t="s">
        <v>19</v>
      </c>
      <c r="E20" s="5">
        <f>+E16*Assumptions!$D$10</f>
        <v>145344.75864299998</v>
      </c>
      <c r="F20" s="5">
        <f>+F16*Assumptions!$D$10</f>
        <v>290689.51728599996</v>
      </c>
      <c r="G20" s="5">
        <f>+G16*Assumptions!$D$10</f>
        <v>436034.27592899988</v>
      </c>
      <c r="H20" s="5">
        <f>+H16*Assumptions!$D$10</f>
        <v>581379.03457199992</v>
      </c>
      <c r="I20" s="5">
        <f>+I16*Assumptions!$D$10</f>
        <v>726723.79321499984</v>
      </c>
      <c r="J20" s="5">
        <f>+J16*Assumptions!$D$10</f>
        <v>872068.55185799976</v>
      </c>
      <c r="K20" s="5">
        <f>+K16*Assumptions!$D$10</f>
        <v>1017413.3105009998</v>
      </c>
      <c r="L20" s="5">
        <f>+L16*Assumptions!$D$10</f>
        <v>1162758.0691439998</v>
      </c>
      <c r="M20" s="5">
        <f>+M16*Assumptions!$D$10</f>
        <v>1308102.8277869998</v>
      </c>
      <c r="N20" s="5">
        <f>+N16*Assumptions!$D$10</f>
        <v>1453447.5864299997</v>
      </c>
      <c r="O20" s="5">
        <f>+O16*Assumptions!$D$10</f>
        <v>1598792.3450729996</v>
      </c>
      <c r="P20" s="5">
        <f>+P16*Assumptions!$D$10</f>
        <v>1744137.1037159995</v>
      </c>
      <c r="Q20" s="5">
        <f>+Q16*Assumptions!$D$10</f>
        <v>1889481.8623589994</v>
      </c>
      <c r="R20" s="5">
        <f>+R16*Assumptions!$D$10</f>
        <v>2034826.6210019996</v>
      </c>
      <c r="S20" s="5">
        <f>+S16*Assumptions!$D$10</f>
        <v>2180171.3796449993</v>
      </c>
      <c r="T20" s="5">
        <f>+T16*Assumptions!$D$10</f>
        <v>2325516.1382879997</v>
      </c>
      <c r="U20" s="5">
        <f>+U16*Assumptions!$D$10</f>
        <v>2470860.8969309996</v>
      </c>
      <c r="V20" s="5">
        <f>+V16*Assumptions!$D$10</f>
        <v>2616205.6555739995</v>
      </c>
      <c r="W20" s="5">
        <f>+W16*Assumptions!$D$10</f>
        <v>2761550.4142169994</v>
      </c>
      <c r="X20" s="5">
        <f>+X16*Assumptions!$D$10</f>
        <v>2906895.1728599994</v>
      </c>
      <c r="Y20" s="5">
        <f>+Y16*Assumptions!$D$10</f>
        <v>3052239.9315029997</v>
      </c>
      <c r="Z20" s="5">
        <f>+Z16*Assumptions!$D$10</f>
        <v>3197584.6901459992</v>
      </c>
      <c r="AA20" s="5">
        <f>+AA16*Assumptions!$D$10</f>
        <v>3342929.4487889986</v>
      </c>
      <c r="AB20" s="5">
        <f>+AB16*Assumptions!$D$10</f>
        <v>3488274.207431999</v>
      </c>
      <c r="AC20" s="5">
        <f>+AC16*Assumptions!$D$10</f>
        <v>3633618.966074999</v>
      </c>
      <c r="AD20" s="5">
        <f>+AD16*Assumptions!$D$10</f>
        <v>3778963.7247179989</v>
      </c>
      <c r="AE20" s="5">
        <f>+AE16*Assumptions!$D$10</f>
        <v>3924308.4833609988</v>
      </c>
      <c r="AF20" s="5">
        <f>+AF16*Assumptions!$D$10</f>
        <v>4069653.2420039992</v>
      </c>
      <c r="AG20" s="5">
        <f>+AG16*Assumptions!$D$10</f>
        <v>4214998.0006469991</v>
      </c>
      <c r="AH20" s="5">
        <f>+AH16*Assumptions!$D$10</f>
        <v>4360342.7592899986</v>
      </c>
      <c r="AI20" s="5">
        <f>+AI16*Assumptions!$D$10</f>
        <v>4505687.5179329989</v>
      </c>
      <c r="AJ20" s="5">
        <f>+AJ16*Assumptions!$D$10</f>
        <v>4651032.2765759993</v>
      </c>
      <c r="AK20" s="5">
        <f>+AK16*Assumptions!$D$10</f>
        <v>4796377.0352189988</v>
      </c>
      <c r="AL20" s="5">
        <f>+AL16*Assumptions!$D$10</f>
        <v>4941721.7938619992</v>
      </c>
      <c r="AM20" s="5">
        <f>+AM16*Assumptions!$D$10</f>
        <v>5087066.5525049986</v>
      </c>
      <c r="AN20" s="5">
        <f>+AN16*Assumptions!$D$10</f>
        <v>5232411.311147999</v>
      </c>
      <c r="AO20" s="5">
        <f>+AO16*Assumptions!$D$10</f>
        <v>5377756.0697909985</v>
      </c>
      <c r="AP20" s="5">
        <f>+AP16*Assumptions!$D$10</f>
        <v>5523100.8284339989</v>
      </c>
      <c r="AQ20" s="5">
        <f>+AQ16*Assumptions!$D$10</f>
        <v>5668445.5870769992</v>
      </c>
      <c r="AR20" s="5">
        <f>+AR16*Assumptions!$D$10</f>
        <v>5813790.3457199987</v>
      </c>
    </row>
    <row r="21" spans="1:46">
      <c r="A21" t="s">
        <v>14</v>
      </c>
      <c r="B21" t="s">
        <v>28</v>
      </c>
      <c r="C21" t="s">
        <v>32</v>
      </c>
      <c r="D21" t="s">
        <v>19</v>
      </c>
      <c r="E21" s="5">
        <f>+E17*Assumptions!$D$10</f>
        <v>124581.22169399998</v>
      </c>
      <c r="F21" s="5">
        <f>+F17*Assumptions!$D$10</f>
        <v>249162.44338799996</v>
      </c>
      <c r="G21" s="5">
        <f>+G17*Assumptions!$D$10</f>
        <v>373743.6650819999</v>
      </c>
      <c r="H21" s="5">
        <f>+H17*Assumptions!$D$10</f>
        <v>498324.88677599991</v>
      </c>
      <c r="I21" s="5">
        <f>+I17*Assumptions!$D$10</f>
        <v>622906.10846999986</v>
      </c>
      <c r="J21" s="5">
        <f>+J17*Assumptions!$D$10</f>
        <v>747487.33016399981</v>
      </c>
      <c r="K21" s="5">
        <f>+K17*Assumptions!$D$10</f>
        <v>872068.55185799976</v>
      </c>
      <c r="L21" s="5">
        <f>+L17*Assumptions!$D$10</f>
        <v>996649.77355199982</v>
      </c>
      <c r="M21" s="5">
        <f>+M17*Assumptions!$D$10</f>
        <v>1121230.9952459997</v>
      </c>
      <c r="N21" s="5">
        <f>+N17*Assumptions!$D$10</f>
        <v>1245812.2169399997</v>
      </c>
      <c r="O21" s="5">
        <f>+O17*Assumptions!$D$10</f>
        <v>1370393.4386339998</v>
      </c>
      <c r="P21" s="5">
        <f>+P17*Assumptions!$D$10</f>
        <v>1494974.6603279996</v>
      </c>
      <c r="Q21" s="5">
        <f>+Q17*Assumptions!$D$10</f>
        <v>1619555.8820219995</v>
      </c>
      <c r="R21" s="5">
        <f>+R17*Assumptions!$D$10</f>
        <v>1744137.1037159995</v>
      </c>
      <c r="S21" s="5">
        <f>+S17*Assumptions!$D$10</f>
        <v>1868718.3254099996</v>
      </c>
      <c r="T21" s="5">
        <f>+T17*Assumptions!$D$10</f>
        <v>1993299.5471039996</v>
      </c>
      <c r="U21" s="5">
        <f>+U17*Assumptions!$D$10</f>
        <v>2117880.7687979992</v>
      </c>
      <c r="V21" s="5">
        <f>+V17*Assumptions!$D$10</f>
        <v>2242461.9904919993</v>
      </c>
      <c r="W21" s="5">
        <f>+W17*Assumptions!$D$10</f>
        <v>2367043.2121859994</v>
      </c>
      <c r="X21" s="5">
        <f>+X17*Assumptions!$D$10</f>
        <v>2491624.4338799994</v>
      </c>
      <c r="Y21" s="5">
        <f>+Y17*Assumptions!$D$10</f>
        <v>2616205.6555739995</v>
      </c>
      <c r="Z21" s="5">
        <f>+Z17*Assumptions!$D$10</f>
        <v>2740786.8772679996</v>
      </c>
      <c r="AA21" s="5">
        <f>+AA17*Assumptions!$D$10</f>
        <v>2865368.0989619992</v>
      </c>
      <c r="AB21" s="5">
        <f>+AB17*Assumptions!$D$10</f>
        <v>2989949.3206559992</v>
      </c>
      <c r="AC21" s="5">
        <f>+AC17*Assumptions!$D$10</f>
        <v>3114530.5423499988</v>
      </c>
      <c r="AD21" s="5">
        <f>+AD17*Assumptions!$D$10</f>
        <v>3239111.7640439989</v>
      </c>
      <c r="AE21" s="5">
        <f>+AE17*Assumptions!$D$10</f>
        <v>3363692.985737999</v>
      </c>
      <c r="AF21" s="5">
        <f>+AF17*Assumptions!$D$10</f>
        <v>3488274.207431999</v>
      </c>
      <c r="AG21" s="5">
        <f>+AG17*Assumptions!$D$10</f>
        <v>3612855.4291259986</v>
      </c>
      <c r="AH21" s="5">
        <f>+AH17*Assumptions!$D$10</f>
        <v>3737436.6508199992</v>
      </c>
      <c r="AI21" s="5">
        <f>+AI17*Assumptions!$D$10</f>
        <v>3862017.8725139992</v>
      </c>
      <c r="AJ21" s="5">
        <f>+AJ17*Assumptions!$D$10</f>
        <v>3986599.0942079993</v>
      </c>
      <c r="AK21" s="5">
        <f>+AK17*Assumptions!$D$10</f>
        <v>4111180.3159019994</v>
      </c>
      <c r="AL21" s="5">
        <f>+AL17*Assumptions!$D$10</f>
        <v>4235761.5375959985</v>
      </c>
      <c r="AM21" s="5">
        <f>+AM17*Assumptions!$D$10</f>
        <v>4360342.7592899986</v>
      </c>
      <c r="AN21" s="5">
        <f>+AN17*Assumptions!$D$10</f>
        <v>4484923.9809839986</v>
      </c>
      <c r="AO21" s="5">
        <f>+AO17*Assumptions!$D$10</f>
        <v>4609505.2026779996</v>
      </c>
      <c r="AP21" s="5">
        <f>+AP17*Assumptions!$D$10</f>
        <v>4734086.4243719988</v>
      </c>
      <c r="AQ21" s="5">
        <f>+AQ17*Assumptions!$D$10</f>
        <v>4858667.6460659988</v>
      </c>
      <c r="AR21" s="5">
        <f>+AR17*Assumptions!$D$10</f>
        <v>4983248.8677599989</v>
      </c>
    </row>
    <row r="22" spans="1:46">
      <c r="A22" t="s">
        <v>16</v>
      </c>
      <c r="B22" t="s">
        <v>28</v>
      </c>
      <c r="C22" t="s">
        <v>32</v>
      </c>
      <c r="D22" t="s">
        <v>19</v>
      </c>
      <c r="E22" s="5">
        <f>+E18*Assumptions!$D$10</f>
        <v>145344.75864299998</v>
      </c>
      <c r="F22" s="5">
        <f>+F18*Assumptions!$D$10</f>
        <v>290689.51728599996</v>
      </c>
      <c r="G22" s="5">
        <f>+G18*Assumptions!$D$10</f>
        <v>436034.27592899988</v>
      </c>
      <c r="H22" s="5">
        <f>+H18*Assumptions!$D$10</f>
        <v>581379.03457199992</v>
      </c>
      <c r="I22" s="5">
        <f>+I18*Assumptions!$D$10</f>
        <v>726723.79321499984</v>
      </c>
      <c r="J22" s="5">
        <f>+J18*Assumptions!$D$10</f>
        <v>872068.55185799976</v>
      </c>
      <c r="K22" s="5">
        <f>+K18*Assumptions!$D$10</f>
        <v>1017413.3105009998</v>
      </c>
      <c r="L22" s="5">
        <f>+L18*Assumptions!$D$10</f>
        <v>1162758.0691439998</v>
      </c>
      <c r="M22" s="5">
        <f>+M18*Assumptions!$D$10</f>
        <v>1308102.8277869998</v>
      </c>
      <c r="N22" s="5">
        <f>+N18*Assumptions!$D$10</f>
        <v>1453447.5864299997</v>
      </c>
      <c r="O22" s="5">
        <f>+O18*Assumptions!$D$10</f>
        <v>1598792.3450729996</v>
      </c>
      <c r="P22" s="5">
        <f>+P18*Assumptions!$D$10</f>
        <v>1744137.1037159995</v>
      </c>
      <c r="Q22" s="5">
        <f>+Q18*Assumptions!$D$10</f>
        <v>1889481.8623589994</v>
      </c>
      <c r="R22" s="5">
        <f>+R18*Assumptions!$D$10</f>
        <v>2034826.6210019996</v>
      </c>
      <c r="S22" s="5">
        <f>+S18*Assumptions!$D$10</f>
        <v>2180171.3796449993</v>
      </c>
      <c r="T22" s="5">
        <f>+T18*Assumptions!$D$10</f>
        <v>2325516.1382879997</v>
      </c>
      <c r="U22" s="5">
        <f>+U18*Assumptions!$D$10</f>
        <v>2470860.8969309996</v>
      </c>
      <c r="V22" s="5">
        <f>+V18*Assumptions!$D$10</f>
        <v>2616205.6555739995</v>
      </c>
      <c r="W22" s="5">
        <f>+W18*Assumptions!$D$10</f>
        <v>2761550.4142169994</v>
      </c>
      <c r="X22" s="5">
        <f>+X18*Assumptions!$D$10</f>
        <v>2906895.1728599994</v>
      </c>
      <c r="Y22" s="5">
        <f>+Y18*Assumptions!$D$10</f>
        <v>3052239.9315029997</v>
      </c>
      <c r="Z22" s="5">
        <f>+Z18*Assumptions!$D$10</f>
        <v>3197584.6901459992</v>
      </c>
      <c r="AA22" s="5">
        <f>+AA18*Assumptions!$D$10</f>
        <v>3342929.4487889986</v>
      </c>
      <c r="AB22" s="5">
        <f>+AB18*Assumptions!$D$10</f>
        <v>3488274.207431999</v>
      </c>
      <c r="AC22" s="5">
        <f>+AC18*Assumptions!$D$10</f>
        <v>3633618.966074999</v>
      </c>
      <c r="AD22" s="5">
        <f>+AD18*Assumptions!$D$10</f>
        <v>3778963.7247179989</v>
      </c>
      <c r="AE22" s="5">
        <f>+AE18*Assumptions!$D$10</f>
        <v>3924308.4833609988</v>
      </c>
      <c r="AF22" s="5">
        <f>+AF18*Assumptions!$D$10</f>
        <v>4069653.2420039992</v>
      </c>
      <c r="AG22" s="5">
        <f>+AG18*Assumptions!$D$10</f>
        <v>4214998.0006469991</v>
      </c>
      <c r="AH22" s="5">
        <f>+AH18*Assumptions!$D$10</f>
        <v>4360342.7592899986</v>
      </c>
      <c r="AI22" s="5">
        <f>+AI18*Assumptions!$D$10</f>
        <v>4505687.5179329989</v>
      </c>
      <c r="AJ22" s="5">
        <f>+AJ18*Assumptions!$D$10</f>
        <v>4651032.2765759993</v>
      </c>
      <c r="AK22" s="5">
        <f>+AK18*Assumptions!$D$10</f>
        <v>4796377.0352189988</v>
      </c>
      <c r="AL22" s="5">
        <f>+AL18*Assumptions!$D$10</f>
        <v>4941721.7938619992</v>
      </c>
      <c r="AM22" s="5">
        <f>+AM18*Assumptions!$D$10</f>
        <v>5087066.5525049986</v>
      </c>
      <c r="AN22" s="5">
        <f>+AN18*Assumptions!$D$10</f>
        <v>5232411.311147999</v>
      </c>
      <c r="AO22" s="5">
        <f>+AO18*Assumptions!$D$10</f>
        <v>5377756.0697909985</v>
      </c>
      <c r="AP22" s="5">
        <f>+AP18*Assumptions!$D$10</f>
        <v>5523100.8284339989</v>
      </c>
      <c r="AQ22" s="5">
        <f>+AQ18*Assumptions!$D$10</f>
        <v>5668445.5870769992</v>
      </c>
      <c r="AR22" s="5">
        <f>+AR18*Assumptions!$D$10</f>
        <v>5813790.3457199987</v>
      </c>
    </row>
    <row r="23" spans="1:46">
      <c r="A23" t="s">
        <v>6</v>
      </c>
      <c r="B23" t="s">
        <v>28</v>
      </c>
      <c r="C23" t="s">
        <v>34</v>
      </c>
      <c r="D23" t="s">
        <v>19</v>
      </c>
      <c r="E23" s="5">
        <f>+E15*Assumptions!$D$9</f>
        <v>347866.49071942439</v>
      </c>
      <c r="F23" s="5">
        <f>+F15*Assumptions!$D$9</f>
        <v>695732.98143884877</v>
      </c>
      <c r="G23" s="5">
        <f>+G15*Assumptions!$D$9</f>
        <v>1043599.4721582732</v>
      </c>
      <c r="H23" s="5">
        <f>+H15*Assumptions!$D$9</f>
        <v>1391465.9628776975</v>
      </c>
      <c r="I23" s="5">
        <f>+I15*Assumptions!$D$9</f>
        <v>1739332.4535971219</v>
      </c>
      <c r="J23" s="5">
        <f>+J15*Assumptions!$D$9</f>
        <v>2087198.9443165464</v>
      </c>
      <c r="K23" s="5">
        <f>+K15*Assumptions!$D$9</f>
        <v>2435065.435035971</v>
      </c>
      <c r="L23" s="5">
        <f>+L15*Assumptions!$D$9</f>
        <v>2782931.9257553951</v>
      </c>
      <c r="M23" s="5">
        <f>+M15*Assumptions!$D$9</f>
        <v>3130798.4164748196</v>
      </c>
      <c r="N23" s="5">
        <f>+N15*Assumptions!$D$9</f>
        <v>3478664.9071942437</v>
      </c>
      <c r="O23" s="5">
        <f>+O15*Assumptions!$D$9</f>
        <v>3826531.3979136688</v>
      </c>
      <c r="P23" s="5">
        <f>+P15*Assumptions!$D$9</f>
        <v>4174397.8886330929</v>
      </c>
      <c r="Q23" s="5">
        <f>+Q15*Assumptions!$D$9</f>
        <v>4522264.3793525174</v>
      </c>
      <c r="R23" s="5">
        <f>+R15*Assumptions!$D$9</f>
        <v>4870130.870071942</v>
      </c>
      <c r="S23" s="5">
        <f>+S15*Assumptions!$D$9</f>
        <v>5217997.3607913656</v>
      </c>
      <c r="T23" s="5">
        <f>+T15*Assumptions!$D$9</f>
        <v>5565863.8515107902</v>
      </c>
      <c r="U23" s="5">
        <f>+U15*Assumptions!$D$9</f>
        <v>5913730.3422302147</v>
      </c>
      <c r="V23" s="5">
        <f>+V15*Assumptions!$D$9</f>
        <v>6261596.8329496393</v>
      </c>
      <c r="W23" s="5">
        <f>+W15*Assumptions!$D$9</f>
        <v>6609463.3236690639</v>
      </c>
      <c r="X23" s="5">
        <f>+X15*Assumptions!$D$9</f>
        <v>6957329.8143884875</v>
      </c>
      <c r="Y23" s="5">
        <f>+Y15*Assumptions!$D$9</f>
        <v>7305196.305107913</v>
      </c>
      <c r="Z23" s="5">
        <f>+Z15*Assumptions!$D$9</f>
        <v>7653062.7958273375</v>
      </c>
      <c r="AA23" s="5">
        <f>+AA15*Assumptions!$D$9</f>
        <v>8000929.2865467612</v>
      </c>
      <c r="AB23" s="5">
        <f>+AB15*Assumptions!$D$9</f>
        <v>8348795.7772661857</v>
      </c>
      <c r="AC23" s="5">
        <f>+AC15*Assumptions!$D$9</f>
        <v>8696662.2679856103</v>
      </c>
      <c r="AD23" s="5">
        <f>+AD15*Assumptions!$D$9</f>
        <v>9044528.7587050349</v>
      </c>
      <c r="AE23" s="5">
        <f>+AE15*Assumptions!$D$9</f>
        <v>9392395.2494244594</v>
      </c>
      <c r="AF23" s="5">
        <f>+AF15*Assumptions!$D$9</f>
        <v>9740261.740143884</v>
      </c>
      <c r="AG23" s="5">
        <f>+AG15*Assumptions!$D$9</f>
        <v>10088128.230863309</v>
      </c>
      <c r="AH23" s="5">
        <f>+AH15*Assumptions!$D$9</f>
        <v>10435994.721582731</v>
      </c>
      <c r="AI23" s="5">
        <f>+AI15*Assumptions!$D$9</f>
        <v>10783861.212302158</v>
      </c>
      <c r="AJ23" s="5">
        <f>+AJ15*Assumptions!$D$9</f>
        <v>11131727.70302158</v>
      </c>
      <c r="AK23" s="5">
        <f>+AK15*Assumptions!$D$9</f>
        <v>11479594.193741005</v>
      </c>
      <c r="AL23" s="5">
        <f>+AL15*Assumptions!$D$9</f>
        <v>11827460.684460429</v>
      </c>
      <c r="AM23" s="5">
        <f>+AM15*Assumptions!$D$9</f>
        <v>12175327.175179854</v>
      </c>
      <c r="AN23" s="5">
        <f>+AN15*Assumptions!$D$9</f>
        <v>12523193.665899279</v>
      </c>
      <c r="AO23" s="5">
        <f>+AO15*Assumptions!$D$9</f>
        <v>12871060.156618701</v>
      </c>
      <c r="AP23" s="5">
        <f>+AP15*Assumptions!$D$9</f>
        <v>13218926.647338128</v>
      </c>
      <c r="AQ23" s="5">
        <f>+AQ15*Assumptions!$D$9</f>
        <v>13566793.138057552</v>
      </c>
      <c r="AR23" s="5">
        <f>+AR15*Assumptions!$D$9</f>
        <v>13914659.628776975</v>
      </c>
      <c r="AS23" t="s">
        <v>35</v>
      </c>
    </row>
    <row r="24" spans="1:46">
      <c r="A24" t="s">
        <v>12</v>
      </c>
      <c r="B24" t="s">
        <v>28</v>
      </c>
      <c r="C24" t="s">
        <v>34</v>
      </c>
      <c r="D24" t="s">
        <v>19</v>
      </c>
      <c r="E24" s="5">
        <f>+E16*Assumptions!$D$9</f>
        <v>121753.27175179854</v>
      </c>
      <c r="F24" s="5">
        <f>+F16*Assumptions!$D$9</f>
        <v>243506.54350359709</v>
      </c>
      <c r="G24" s="5">
        <f>+G16*Assumptions!$D$9</f>
        <v>365259.81525539566</v>
      </c>
      <c r="H24" s="5">
        <f>+H16*Assumptions!$D$9</f>
        <v>487013.08700719418</v>
      </c>
      <c r="I24" s="5">
        <f>+I16*Assumptions!$D$9</f>
        <v>608766.35875899275</v>
      </c>
      <c r="J24" s="5">
        <f>+J16*Assumptions!$D$9</f>
        <v>730519.63051079132</v>
      </c>
      <c r="K24" s="5">
        <f>+K16*Assumptions!$D$9</f>
        <v>852272.90226258989</v>
      </c>
      <c r="L24" s="5">
        <f>+L16*Assumptions!$D$9</f>
        <v>974026.17401438835</v>
      </c>
      <c r="M24" s="5">
        <f>+M16*Assumptions!$D$9</f>
        <v>1095779.445766187</v>
      </c>
      <c r="N24" s="5">
        <f>+N16*Assumptions!$D$9</f>
        <v>1217532.7175179855</v>
      </c>
      <c r="O24" s="5">
        <f>+O16*Assumptions!$D$9</f>
        <v>1339285.989269784</v>
      </c>
      <c r="P24" s="5">
        <f>+P16*Assumptions!$D$9</f>
        <v>1461039.2610215826</v>
      </c>
      <c r="Q24" s="5">
        <f>+Q16*Assumptions!$D$9</f>
        <v>1582792.5327733811</v>
      </c>
      <c r="R24" s="5">
        <f>+R16*Assumptions!$D$9</f>
        <v>1704545.8045251798</v>
      </c>
      <c r="S24" s="5">
        <f>+S16*Assumptions!$D$9</f>
        <v>1826299.0762769782</v>
      </c>
      <c r="T24" s="5">
        <f>+T16*Assumptions!$D$9</f>
        <v>1948052.3480287767</v>
      </c>
      <c r="U24" s="5">
        <f>+U16*Assumptions!$D$9</f>
        <v>2069805.6197805754</v>
      </c>
      <c r="V24" s="5">
        <f>+V16*Assumptions!$D$9</f>
        <v>2191558.8915323741</v>
      </c>
      <c r="W24" s="5">
        <f>+W16*Assumptions!$D$9</f>
        <v>2313312.1632841723</v>
      </c>
      <c r="X24" s="5">
        <f>+X16*Assumptions!$D$9</f>
        <v>2435065.435035971</v>
      </c>
      <c r="Y24" s="5">
        <f>+Y16*Assumptions!$D$9</f>
        <v>2556818.7067877697</v>
      </c>
      <c r="Z24" s="5">
        <f>+Z16*Assumptions!$D$9</f>
        <v>2678571.9785395679</v>
      </c>
      <c r="AA24" s="5">
        <f>+AA16*Assumptions!$D$9</f>
        <v>2800325.2502913661</v>
      </c>
      <c r="AB24" s="5">
        <f>+AB16*Assumptions!$D$9</f>
        <v>2922078.5220431653</v>
      </c>
      <c r="AC24" s="5">
        <f>+AC16*Assumptions!$D$9</f>
        <v>3043831.7937949635</v>
      </c>
      <c r="AD24" s="5">
        <f>+AD16*Assumptions!$D$9</f>
        <v>3165585.0655467622</v>
      </c>
      <c r="AE24" s="5">
        <f>+AE16*Assumptions!$D$9</f>
        <v>3287338.3372985604</v>
      </c>
      <c r="AF24" s="5">
        <f>+AF16*Assumptions!$D$9</f>
        <v>3409091.6090503596</v>
      </c>
      <c r="AG24" s="5">
        <f>+AG16*Assumptions!$D$9</f>
        <v>3530844.8808021578</v>
      </c>
      <c r="AH24" s="5">
        <f>+AH16*Assumptions!$D$9</f>
        <v>3652598.1525539565</v>
      </c>
      <c r="AI24" s="5">
        <f>+AI16*Assumptions!$D$9</f>
        <v>3774351.4243057547</v>
      </c>
      <c r="AJ24" s="5">
        <f>+AJ16*Assumptions!$D$9</f>
        <v>3896104.6960575534</v>
      </c>
      <c r="AK24" s="5">
        <f>+AK16*Assumptions!$D$9</f>
        <v>4017857.9678093521</v>
      </c>
      <c r="AL24" s="5">
        <f>+AL16*Assumptions!$D$9</f>
        <v>4139611.2395611508</v>
      </c>
      <c r="AM24" s="5">
        <f>+AM16*Assumptions!$D$9</f>
        <v>4261364.5113129485</v>
      </c>
      <c r="AN24" s="5">
        <f>+AN16*Assumptions!$D$9</f>
        <v>4383117.7830647482</v>
      </c>
      <c r="AO24" s="5">
        <f>+AO16*Assumptions!$D$9</f>
        <v>4504871.0548165459</v>
      </c>
      <c r="AP24" s="5">
        <f>+AP16*Assumptions!$D$9</f>
        <v>4626624.3265683446</v>
      </c>
      <c r="AQ24" s="5">
        <f>+AQ16*Assumptions!$D$9</f>
        <v>4748377.5983201433</v>
      </c>
      <c r="AR24" s="5">
        <f>+AR16*Assumptions!$D$9</f>
        <v>4870130.870071942</v>
      </c>
    </row>
    <row r="25" spans="1:46">
      <c r="A25" t="s">
        <v>14</v>
      </c>
      <c r="B25" t="s">
        <v>28</v>
      </c>
      <c r="C25" t="s">
        <v>34</v>
      </c>
      <c r="D25" t="s">
        <v>19</v>
      </c>
      <c r="E25" s="5">
        <f>+E17*Assumptions!$D$9</f>
        <v>104359.94721582733</v>
      </c>
      <c r="F25" s="5">
        <f>+F17*Assumptions!$D$9</f>
        <v>208719.89443165465</v>
      </c>
      <c r="G25" s="5">
        <f>+G17*Assumptions!$D$9</f>
        <v>313079.84164748195</v>
      </c>
      <c r="H25" s="5">
        <f>+H17*Assumptions!$D$9</f>
        <v>417439.78886330931</v>
      </c>
      <c r="I25" s="5">
        <f>+I17*Assumptions!$D$9</f>
        <v>521799.73607913661</v>
      </c>
      <c r="J25" s="5">
        <f>+J17*Assumptions!$D$9</f>
        <v>626159.68329496391</v>
      </c>
      <c r="K25" s="5">
        <f>+K17*Assumptions!$D$9</f>
        <v>730519.63051079132</v>
      </c>
      <c r="L25" s="5">
        <f>+L17*Assumptions!$D$9</f>
        <v>834879.57772661862</v>
      </c>
      <c r="M25" s="5">
        <f>+M17*Assumptions!$D$9</f>
        <v>939239.52494244592</v>
      </c>
      <c r="N25" s="5">
        <f>+N17*Assumptions!$D$9</f>
        <v>1043599.4721582732</v>
      </c>
      <c r="O25" s="5">
        <f>+O17*Assumptions!$D$9</f>
        <v>1147959.4193741006</v>
      </c>
      <c r="P25" s="5">
        <f>+P17*Assumptions!$D$9</f>
        <v>1252319.3665899278</v>
      </c>
      <c r="Q25" s="5">
        <f>+Q17*Assumptions!$D$9</f>
        <v>1356679.3138057552</v>
      </c>
      <c r="R25" s="5">
        <f>+R17*Assumptions!$D$9</f>
        <v>1461039.2610215826</v>
      </c>
      <c r="S25" s="5">
        <f>+S17*Assumptions!$D$9</f>
        <v>1565399.2082374098</v>
      </c>
      <c r="T25" s="5">
        <f>+T17*Assumptions!$D$9</f>
        <v>1669759.1554532372</v>
      </c>
      <c r="U25" s="5">
        <f>+U17*Assumptions!$D$9</f>
        <v>1774119.1026690644</v>
      </c>
      <c r="V25" s="5">
        <f>+V17*Assumptions!$D$9</f>
        <v>1878479.0498848918</v>
      </c>
      <c r="W25" s="5">
        <f>+W17*Assumptions!$D$9</f>
        <v>1982838.997100719</v>
      </c>
      <c r="X25" s="5">
        <f>+X17*Assumptions!$D$9</f>
        <v>2087198.9443165464</v>
      </c>
      <c r="Y25" s="5">
        <f>+Y17*Assumptions!$D$9</f>
        <v>2191558.8915323741</v>
      </c>
      <c r="Z25" s="5">
        <f>+Z17*Assumptions!$D$9</f>
        <v>2295918.8387482013</v>
      </c>
      <c r="AA25" s="5">
        <f>+AA17*Assumptions!$D$9</f>
        <v>2400278.7859640284</v>
      </c>
      <c r="AB25" s="5">
        <f>+AB17*Assumptions!$D$9</f>
        <v>2504638.7331798556</v>
      </c>
      <c r="AC25" s="5">
        <f>+AC17*Assumptions!$D$9</f>
        <v>2608998.6803956828</v>
      </c>
      <c r="AD25" s="5">
        <f>+AD17*Assumptions!$D$9</f>
        <v>2713358.6276115105</v>
      </c>
      <c r="AE25" s="5">
        <f>+AE17*Assumptions!$D$9</f>
        <v>2817718.5748273376</v>
      </c>
      <c r="AF25" s="5">
        <f>+AF17*Assumptions!$D$9</f>
        <v>2922078.5220431653</v>
      </c>
      <c r="AG25" s="5">
        <f>+AG17*Assumptions!$D$9</f>
        <v>3026438.469258992</v>
      </c>
      <c r="AH25" s="5">
        <f>+AH17*Assumptions!$D$9</f>
        <v>3130798.4164748196</v>
      </c>
      <c r="AI25" s="5">
        <f>+AI17*Assumptions!$D$9</f>
        <v>3235158.3636906468</v>
      </c>
      <c r="AJ25" s="5">
        <f>+AJ17*Assumptions!$D$9</f>
        <v>3339518.3109064745</v>
      </c>
      <c r="AK25" s="5">
        <f>+AK17*Assumptions!$D$9</f>
        <v>3443878.2581223017</v>
      </c>
      <c r="AL25" s="5">
        <f>+AL17*Assumptions!$D$9</f>
        <v>3548238.2053381288</v>
      </c>
      <c r="AM25" s="5">
        <f>+AM17*Assumptions!$D$9</f>
        <v>3652598.1525539565</v>
      </c>
      <c r="AN25" s="5">
        <f>+AN17*Assumptions!$D$9</f>
        <v>3756958.0997697837</v>
      </c>
      <c r="AO25" s="5">
        <f>+AO17*Assumptions!$D$9</f>
        <v>3861318.0469856113</v>
      </c>
      <c r="AP25" s="5">
        <f>+AP17*Assumptions!$D$9</f>
        <v>3965677.994201438</v>
      </c>
      <c r="AQ25" s="5">
        <f>+AQ17*Assumptions!$D$9</f>
        <v>4070037.9414172657</v>
      </c>
      <c r="AR25" s="5">
        <f>+AR17*Assumptions!$D$9</f>
        <v>4174397.8886330929</v>
      </c>
    </row>
    <row r="26" spans="1:46">
      <c r="A26" t="s">
        <v>16</v>
      </c>
      <c r="B26" t="s">
        <v>28</v>
      </c>
      <c r="C26" t="s">
        <v>34</v>
      </c>
      <c r="D26" t="s">
        <v>19</v>
      </c>
      <c r="E26" s="5">
        <f>+E18*Assumptions!$D$9</f>
        <v>121753.27175179854</v>
      </c>
      <c r="F26" s="5">
        <f>+F18*Assumptions!$D$9</f>
        <v>243506.54350359709</v>
      </c>
      <c r="G26" s="5">
        <f>+G18*Assumptions!$D$9</f>
        <v>365259.81525539566</v>
      </c>
      <c r="H26" s="5">
        <f>+H18*Assumptions!$D$9</f>
        <v>487013.08700719418</v>
      </c>
      <c r="I26" s="5">
        <f>+I18*Assumptions!$D$9</f>
        <v>608766.35875899275</v>
      </c>
      <c r="J26" s="5">
        <f>+J18*Assumptions!$D$9</f>
        <v>730519.63051079132</v>
      </c>
      <c r="K26" s="5">
        <f>+K18*Assumptions!$D$9</f>
        <v>852272.90226258989</v>
      </c>
      <c r="L26" s="5">
        <f>+L18*Assumptions!$D$9</f>
        <v>974026.17401438835</v>
      </c>
      <c r="M26" s="5">
        <f>+M18*Assumptions!$D$9</f>
        <v>1095779.445766187</v>
      </c>
      <c r="N26" s="5">
        <f>+N18*Assumptions!$D$9</f>
        <v>1217532.7175179855</v>
      </c>
      <c r="O26" s="5">
        <f>+O18*Assumptions!$D$9</f>
        <v>1339285.989269784</v>
      </c>
      <c r="P26" s="5">
        <f>+P18*Assumptions!$D$9</f>
        <v>1461039.2610215826</v>
      </c>
      <c r="Q26" s="5">
        <f>+Q18*Assumptions!$D$9</f>
        <v>1582792.5327733811</v>
      </c>
      <c r="R26" s="5">
        <f>+R18*Assumptions!$D$9</f>
        <v>1704545.8045251798</v>
      </c>
      <c r="S26" s="5">
        <f>+S18*Assumptions!$D$9</f>
        <v>1826299.0762769782</v>
      </c>
      <c r="T26" s="5">
        <f>+T18*Assumptions!$D$9</f>
        <v>1948052.3480287767</v>
      </c>
      <c r="U26" s="5">
        <f>+U18*Assumptions!$D$9</f>
        <v>2069805.6197805754</v>
      </c>
      <c r="V26" s="5">
        <f>+V18*Assumptions!$D$9</f>
        <v>2191558.8915323741</v>
      </c>
      <c r="W26" s="5">
        <f>+W18*Assumptions!$D$9</f>
        <v>2313312.1632841723</v>
      </c>
      <c r="X26" s="5">
        <f>+X18*Assumptions!$D$9</f>
        <v>2435065.435035971</v>
      </c>
      <c r="Y26" s="5">
        <f>+Y18*Assumptions!$D$9</f>
        <v>2556818.7067877697</v>
      </c>
      <c r="Z26" s="5">
        <f>+Z18*Assumptions!$D$9</f>
        <v>2678571.9785395679</v>
      </c>
      <c r="AA26" s="5">
        <f>+AA18*Assumptions!$D$9</f>
        <v>2800325.2502913661</v>
      </c>
      <c r="AB26" s="5">
        <f>+AB18*Assumptions!$D$9</f>
        <v>2922078.5220431653</v>
      </c>
      <c r="AC26" s="5">
        <f>+AC18*Assumptions!$D$9</f>
        <v>3043831.7937949635</v>
      </c>
      <c r="AD26" s="5">
        <f>+AD18*Assumptions!$D$9</f>
        <v>3165585.0655467622</v>
      </c>
      <c r="AE26" s="5">
        <f>+AE18*Assumptions!$D$9</f>
        <v>3287338.3372985604</v>
      </c>
      <c r="AF26" s="5">
        <f>+AF18*Assumptions!$D$9</f>
        <v>3409091.6090503596</v>
      </c>
      <c r="AG26" s="5">
        <f>+AG18*Assumptions!$D$9</f>
        <v>3530844.8808021578</v>
      </c>
      <c r="AH26" s="5">
        <f>+AH18*Assumptions!$D$9</f>
        <v>3652598.1525539565</v>
      </c>
      <c r="AI26" s="5">
        <f>+AI18*Assumptions!$D$9</f>
        <v>3774351.4243057547</v>
      </c>
      <c r="AJ26" s="5">
        <f>+AJ18*Assumptions!$D$9</f>
        <v>3896104.6960575534</v>
      </c>
      <c r="AK26" s="5">
        <f>+AK18*Assumptions!$D$9</f>
        <v>4017857.9678093521</v>
      </c>
      <c r="AL26" s="5">
        <f>+AL18*Assumptions!$D$9</f>
        <v>4139611.2395611508</v>
      </c>
      <c r="AM26" s="5">
        <f>+AM18*Assumptions!$D$9</f>
        <v>4261364.5113129485</v>
      </c>
      <c r="AN26" s="5">
        <f>+AN18*Assumptions!$D$9</f>
        <v>4383117.7830647482</v>
      </c>
      <c r="AO26" s="5">
        <f>+AO18*Assumptions!$D$9</f>
        <v>4504871.0548165459</v>
      </c>
      <c r="AP26" s="5">
        <f>+AP18*Assumptions!$D$9</f>
        <v>4626624.3265683446</v>
      </c>
      <c r="AQ26" s="5">
        <f>+AQ18*Assumptions!$D$9</f>
        <v>4748377.5983201433</v>
      </c>
      <c r="AR26" s="5">
        <f>+AR18*Assumptions!$D$9</f>
        <v>4870130.870071942</v>
      </c>
    </row>
    <row r="27" spans="1:46">
      <c r="A27" t="s">
        <v>6</v>
      </c>
      <c r="B27" t="s">
        <v>7</v>
      </c>
      <c r="C27" t="s">
        <v>36</v>
      </c>
      <c r="D27" t="s">
        <v>19</v>
      </c>
      <c r="E27" s="1">
        <v>264122228.55252084</v>
      </c>
      <c r="F27" s="1">
        <v>282413794.46514082</v>
      </c>
      <c r="G27" s="1">
        <v>264577671.57939041</v>
      </c>
      <c r="H27" s="1">
        <v>287732219.43447524</v>
      </c>
      <c r="I27" s="1">
        <v>270927329.73007244</v>
      </c>
      <c r="J27" s="1">
        <v>297755957.63846236</v>
      </c>
      <c r="K27" s="1">
        <v>279513089.40268558</v>
      </c>
      <c r="L27" s="1">
        <v>311412662.28333801</v>
      </c>
      <c r="M27" s="1">
        <v>291058230.84673721</v>
      </c>
      <c r="N27" s="1">
        <v>328784959.75522125</v>
      </c>
      <c r="O27" s="1">
        <v>305992052.02489001</v>
      </c>
      <c r="P27" s="1">
        <v>343745125.57822353</v>
      </c>
      <c r="Q27" s="1">
        <v>325891838.75719243</v>
      </c>
      <c r="R27" s="1">
        <v>362374581.519104</v>
      </c>
      <c r="S27" s="1">
        <v>345673274.1683144</v>
      </c>
      <c r="T27" s="1">
        <v>375688805.78093481</v>
      </c>
      <c r="U27" s="1">
        <v>346346260.09583598</v>
      </c>
      <c r="V27" s="1">
        <v>381706162.16135484</v>
      </c>
      <c r="W27" s="1">
        <v>351596628.06597561</v>
      </c>
      <c r="X27" s="1">
        <v>361047968.98641247</v>
      </c>
      <c r="Y27" s="1">
        <v>342412326.04560524</v>
      </c>
      <c r="Z27" s="1">
        <v>343188096.00416881</v>
      </c>
      <c r="AA27" s="1">
        <v>329174740.75060958</v>
      </c>
      <c r="AB27" s="1">
        <v>325878267.27348202</v>
      </c>
      <c r="AC27" s="1">
        <v>298312787.63187438</v>
      </c>
      <c r="AD27" s="1">
        <v>318306976.00822121</v>
      </c>
      <c r="AE27" s="1">
        <v>295415874.60163242</v>
      </c>
      <c r="AF27" s="1">
        <v>318788564.0992977</v>
      </c>
      <c r="AG27" s="1">
        <v>295165800.05620402</v>
      </c>
      <c r="AH27" s="1">
        <v>324716109.19045764</v>
      </c>
      <c r="AI27" s="1">
        <v>301938968.33090764</v>
      </c>
      <c r="AJ27" s="1">
        <v>332709713.09588319</v>
      </c>
      <c r="AK27" s="1">
        <v>310159695.00783962</v>
      </c>
      <c r="AL27" s="1">
        <v>344596935.76169401</v>
      </c>
      <c r="AM27" s="1">
        <v>320568224.69114518</v>
      </c>
      <c r="AN27" s="1">
        <v>359716366.93765086</v>
      </c>
      <c r="AO27" s="1">
        <v>333685862.01981795</v>
      </c>
      <c r="AP27" s="1">
        <v>371646299.8610208</v>
      </c>
      <c r="AQ27" s="1">
        <v>351577268.74362391</v>
      </c>
      <c r="AR27" s="1">
        <v>386137251.59280044</v>
      </c>
      <c r="AS27" t="s">
        <v>37</v>
      </c>
      <c r="AT27" t="s">
        <v>38</v>
      </c>
    </row>
    <row r="28" spans="1:46">
      <c r="A28" t="s">
        <v>12</v>
      </c>
      <c r="B28" t="s">
        <v>7</v>
      </c>
      <c r="C28" t="s">
        <v>36</v>
      </c>
      <c r="D28" t="s">
        <v>19</v>
      </c>
      <c r="E28" s="1">
        <v>115486540.63364881</v>
      </c>
      <c r="F28" s="1">
        <v>115861153.5001844</v>
      </c>
      <c r="G28" s="1">
        <v>116826724.6500508</v>
      </c>
      <c r="H28" s="1">
        <v>120724534.60393481</v>
      </c>
      <c r="I28" s="1">
        <v>119667954.6809516</v>
      </c>
      <c r="J28" s="1">
        <v>123394724.023956</v>
      </c>
      <c r="K28" s="1">
        <v>122821528.4178344</v>
      </c>
      <c r="L28" s="1">
        <v>127139854.786098</v>
      </c>
      <c r="M28" s="1">
        <v>126517562.34184761</v>
      </c>
      <c r="N28" s="1">
        <v>133406886.5506608</v>
      </c>
      <c r="O28" s="1">
        <v>131216488.99593081</v>
      </c>
      <c r="P28" s="1">
        <v>138812129.09961316</v>
      </c>
      <c r="Q28" s="1">
        <v>139410871.0280132</v>
      </c>
      <c r="R28" s="1">
        <v>145912410.04786599</v>
      </c>
      <c r="S28" s="1">
        <v>147774697.0258328</v>
      </c>
      <c r="T28" s="1">
        <v>146426729.36436161</v>
      </c>
      <c r="U28" s="1">
        <v>145700854.56649801</v>
      </c>
      <c r="V28" s="1">
        <v>145662535.08308041</v>
      </c>
      <c r="W28" s="1">
        <v>144573623.0959636</v>
      </c>
      <c r="X28" s="1">
        <v>139125470.70880923</v>
      </c>
      <c r="Y28" s="1">
        <v>140427933.983722</v>
      </c>
      <c r="Z28" s="1">
        <v>134235944.54085198</v>
      </c>
      <c r="AA28" s="1">
        <v>135196725.75529119</v>
      </c>
      <c r="AB28" s="1">
        <v>130755856.87234838</v>
      </c>
      <c r="AC28" s="1">
        <v>127953744.6474364</v>
      </c>
      <c r="AD28" s="1">
        <v>131156415.22244798</v>
      </c>
      <c r="AE28" s="1">
        <v>129751966.23906441</v>
      </c>
      <c r="AF28" s="1">
        <v>133964914.0279296</v>
      </c>
      <c r="AG28" s="1">
        <v>132374056.72417079</v>
      </c>
      <c r="AH28" s="1">
        <v>139443602.25343239</v>
      </c>
      <c r="AI28" s="1">
        <v>135936571.19815078</v>
      </c>
      <c r="AJ28" s="1">
        <v>140516148.6278396</v>
      </c>
      <c r="AK28" s="1">
        <v>139143632.547304</v>
      </c>
      <c r="AL28" s="1">
        <v>143460362.2704252</v>
      </c>
      <c r="AM28" s="1">
        <v>141980870.96534878</v>
      </c>
      <c r="AN28" s="1">
        <v>148070076.37717682</v>
      </c>
      <c r="AO28" s="1">
        <v>145402082.34422639</v>
      </c>
      <c r="AP28" s="1">
        <v>151915596.20264721</v>
      </c>
      <c r="AQ28" s="1">
        <v>152824087.28867283</v>
      </c>
      <c r="AR28" s="1">
        <v>157099703.3993772</v>
      </c>
    </row>
    <row r="29" spans="1:46">
      <c r="A29" t="s">
        <v>14</v>
      </c>
      <c r="B29" t="s">
        <v>7</v>
      </c>
      <c r="C29" t="s">
        <v>36</v>
      </c>
      <c r="D29" t="s">
        <v>19</v>
      </c>
      <c r="E29" s="1">
        <v>75854415.328353211</v>
      </c>
      <c r="F29" s="1">
        <v>83642052.010409206</v>
      </c>
      <c r="G29" s="1">
        <v>76479302.32096</v>
      </c>
      <c r="H29" s="1">
        <v>83898912.29769282</v>
      </c>
      <c r="I29" s="1">
        <v>78076945.366574004</v>
      </c>
      <c r="J29" s="1">
        <v>87935829.959608391</v>
      </c>
      <c r="K29" s="1">
        <v>82036425.739083186</v>
      </c>
      <c r="L29" s="1">
        <v>92551731.066286802</v>
      </c>
      <c r="M29" s="1">
        <v>86938325.906893998</v>
      </c>
      <c r="N29" s="1">
        <v>98106659.097339213</v>
      </c>
      <c r="O29" s="1">
        <v>91702715.011815608</v>
      </c>
      <c r="P29" s="1">
        <v>103252845.97193718</v>
      </c>
      <c r="Q29" s="1">
        <v>97359030.009410396</v>
      </c>
      <c r="R29" s="1">
        <v>110205038.0832324</v>
      </c>
      <c r="S29" s="1">
        <v>103318108.84213279</v>
      </c>
      <c r="T29" s="1">
        <v>117986687.34600438</v>
      </c>
      <c r="U29" s="1">
        <v>99994691.978227198</v>
      </c>
      <c r="V29" s="1">
        <v>124229769.43343119</v>
      </c>
      <c r="W29" s="1">
        <v>101552418.89528121</v>
      </c>
      <c r="X29" s="1">
        <v>112379668.7671812</v>
      </c>
      <c r="Y29" s="1">
        <v>96290076.086573586</v>
      </c>
      <c r="Z29" s="1">
        <v>107575363.53369957</v>
      </c>
      <c r="AA29" s="1">
        <v>93450243.120172396</v>
      </c>
      <c r="AB29" s="1">
        <v>102431970.78810079</v>
      </c>
      <c r="AC29" s="1">
        <v>86966666.358171597</v>
      </c>
      <c r="AD29" s="1">
        <v>98858479.37876679</v>
      </c>
      <c r="AE29" s="1">
        <v>86945909.971320406</v>
      </c>
      <c r="AF29" s="1">
        <v>98572679.898277208</v>
      </c>
      <c r="AG29" s="1">
        <v>86752715.909089997</v>
      </c>
      <c r="AH29" s="1">
        <v>97413315.944251969</v>
      </c>
      <c r="AI29" s="1">
        <v>87891922.218192384</v>
      </c>
      <c r="AJ29" s="1">
        <v>100284083.9102872</v>
      </c>
      <c r="AK29" s="1">
        <v>91836034.881205991</v>
      </c>
      <c r="AL29" s="1">
        <v>103712480.19230561</v>
      </c>
      <c r="AM29" s="1">
        <v>96733344.694232404</v>
      </c>
      <c r="AN29" s="1">
        <v>108230586.784012</v>
      </c>
      <c r="AO29" s="1">
        <v>100966250.54737759</v>
      </c>
      <c r="AP29" s="1">
        <v>112374080.50918281</v>
      </c>
      <c r="AQ29" s="1">
        <v>106213225.64658959</v>
      </c>
      <c r="AR29" s="1">
        <v>118660072.43481159</v>
      </c>
    </row>
    <row r="30" spans="1:46">
      <c r="A30" t="s">
        <v>16</v>
      </c>
      <c r="B30" t="s">
        <v>7</v>
      </c>
      <c r="C30" t="s">
        <v>36</v>
      </c>
      <c r="D30" t="s">
        <v>19</v>
      </c>
      <c r="E30" s="1">
        <v>85955191.660461202</v>
      </c>
      <c r="F30" s="1">
        <v>100811176.38792199</v>
      </c>
      <c r="G30" s="1">
        <v>83999301.361021191</v>
      </c>
      <c r="H30" s="1">
        <v>100764674.09814958</v>
      </c>
      <c r="I30" s="1">
        <v>85948605.499248803</v>
      </c>
      <c r="J30" s="1">
        <v>104267114.79864681</v>
      </c>
      <c r="K30" s="1">
        <v>88327606.76142481</v>
      </c>
      <c r="L30" s="1">
        <v>109721653.76637079</v>
      </c>
      <c r="M30" s="1">
        <v>92418012.035610795</v>
      </c>
      <c r="N30" s="1">
        <v>116364895.04261161</v>
      </c>
      <c r="O30" s="1">
        <v>98816567.443778813</v>
      </c>
      <c r="P30" s="1">
        <v>122028594.52398999</v>
      </c>
      <c r="Q30" s="1">
        <v>105777541.10335718</v>
      </c>
      <c r="R30" s="1">
        <v>128344323.96539599</v>
      </c>
      <c r="S30" s="1">
        <v>112131190.86689521</v>
      </c>
      <c r="T30" s="1">
        <v>134976388.72564003</v>
      </c>
      <c r="U30" s="1">
        <v>117880909.60532041</v>
      </c>
      <c r="V30" s="1">
        <v>137239234.05370641</v>
      </c>
      <c r="W30" s="1">
        <v>122704174.99986802</v>
      </c>
      <c r="X30" s="1">
        <v>134758646.24434522</v>
      </c>
      <c r="Y30" s="1">
        <v>123121498.1239628</v>
      </c>
      <c r="Z30" s="1">
        <v>126012623.31556357</v>
      </c>
      <c r="AA30" s="1">
        <v>116516376.7504968</v>
      </c>
      <c r="AB30" s="1">
        <v>116021416.75635278</v>
      </c>
      <c r="AC30" s="1">
        <v>98744518.831728026</v>
      </c>
      <c r="AD30" s="1">
        <v>110504009.8861468</v>
      </c>
      <c r="AE30" s="1">
        <v>94380887.6575488</v>
      </c>
      <c r="AF30" s="1">
        <v>108564884.36070199</v>
      </c>
      <c r="AG30" s="1">
        <v>90969056.568882808</v>
      </c>
      <c r="AH30" s="1">
        <v>109306925.19063239</v>
      </c>
      <c r="AI30" s="1">
        <v>92980031.125735626</v>
      </c>
      <c r="AJ30" s="1">
        <v>112791603.2139204</v>
      </c>
      <c r="AK30" s="1">
        <v>94971845.940879598</v>
      </c>
      <c r="AL30" s="1">
        <v>118219198.7948664</v>
      </c>
      <c r="AM30" s="1">
        <v>98916756.926464394</v>
      </c>
      <c r="AN30" s="1">
        <v>125051243.35919601</v>
      </c>
      <c r="AO30" s="1">
        <v>105394545.849824</v>
      </c>
      <c r="AP30" s="1">
        <v>130144341.7828092</v>
      </c>
      <c r="AQ30" s="1">
        <v>111577155.00248241</v>
      </c>
      <c r="AR30" s="1">
        <v>134908730.88773081</v>
      </c>
    </row>
    <row r="31" spans="1:46">
      <c r="A31" t="s">
        <v>6</v>
      </c>
      <c r="B31" t="s">
        <v>7</v>
      </c>
      <c r="C31" t="s">
        <v>39</v>
      </c>
      <c r="D31" t="s">
        <v>19</v>
      </c>
      <c r="E31" s="1">
        <v>288214605.84812284</v>
      </c>
      <c r="F31" s="1">
        <v>307705451.843328</v>
      </c>
      <c r="G31" s="1">
        <v>291960734.51347882</v>
      </c>
      <c r="H31" s="1">
        <v>315211679.81903601</v>
      </c>
      <c r="I31" s="1">
        <v>300980981.2454676</v>
      </c>
      <c r="J31" s="1">
        <v>326735066.97302246</v>
      </c>
      <c r="K31" s="1">
        <v>310618930.06692237</v>
      </c>
      <c r="L31" s="1">
        <v>342260245.59579158</v>
      </c>
      <c r="M31" s="1">
        <v>323709424.42817444</v>
      </c>
      <c r="N31" s="1">
        <v>364310912.9155497</v>
      </c>
      <c r="O31" s="1">
        <v>340754808.8071512</v>
      </c>
      <c r="P31" s="1">
        <v>384336235.87217313</v>
      </c>
      <c r="Q31" s="1">
        <v>365211620.35650593</v>
      </c>
      <c r="R31" s="1">
        <v>408374925.97486204</v>
      </c>
      <c r="S31" s="1">
        <v>391141736.2110104</v>
      </c>
      <c r="T31" s="1">
        <v>425979535.31496435</v>
      </c>
      <c r="U31" s="1">
        <v>395092834.196522</v>
      </c>
      <c r="V31" s="1">
        <v>434513004.85916394</v>
      </c>
      <c r="W31" s="1">
        <v>402153398.59685755</v>
      </c>
      <c r="X31" s="1">
        <v>412427011.76563042</v>
      </c>
      <c r="Y31" s="1">
        <v>392215480.06927437</v>
      </c>
      <c r="Z31" s="1">
        <v>391511958.30340439</v>
      </c>
      <c r="AA31" s="1">
        <v>376156024.06572962</v>
      </c>
      <c r="AB31" s="1">
        <v>370083184.26661128</v>
      </c>
      <c r="AC31" s="1">
        <v>340069448.87977594</v>
      </c>
      <c r="AD31" s="1">
        <v>358881121.94753271</v>
      </c>
      <c r="AE31" s="1">
        <v>333650935.40732795</v>
      </c>
      <c r="AF31" s="1">
        <v>356509305.58849758</v>
      </c>
      <c r="AG31" s="1">
        <v>330065868.32071161</v>
      </c>
      <c r="AH31" s="1">
        <v>360461401.47722316</v>
      </c>
      <c r="AI31" s="1">
        <v>334414930.10796642</v>
      </c>
      <c r="AJ31" s="1">
        <v>367225389.04235798</v>
      </c>
      <c r="AK31" s="1">
        <v>342219131.98337483</v>
      </c>
      <c r="AL31" s="1">
        <v>379736301.21691877</v>
      </c>
      <c r="AM31" s="1">
        <v>353423788.85080963</v>
      </c>
      <c r="AN31" s="1">
        <v>398609844.28394359</v>
      </c>
      <c r="AO31" s="1">
        <v>369260712.4376325</v>
      </c>
      <c r="AP31" s="1">
        <v>415404156.21427798</v>
      </c>
      <c r="AQ31" s="1">
        <v>392228053.6497708</v>
      </c>
      <c r="AR31" s="1">
        <v>435576370.52400249</v>
      </c>
      <c r="AT31" t="s">
        <v>40</v>
      </c>
    </row>
    <row r="32" spans="1:46">
      <c r="A32" t="s">
        <v>12</v>
      </c>
      <c r="B32" t="s">
        <v>7</v>
      </c>
      <c r="C32" t="s">
        <v>39</v>
      </c>
      <c r="D32" t="s">
        <v>19</v>
      </c>
      <c r="E32" s="1">
        <v>127859542.5840348</v>
      </c>
      <c r="F32" s="1">
        <v>128480238.38314278</v>
      </c>
      <c r="G32" s="1">
        <v>131316878.05925922</v>
      </c>
      <c r="H32" s="1">
        <v>135536811.17062238</v>
      </c>
      <c r="I32" s="1">
        <v>135704059.7492888</v>
      </c>
      <c r="J32" s="1">
        <v>138821110.2285392</v>
      </c>
      <c r="K32" s="1">
        <v>139071184.77396759</v>
      </c>
      <c r="L32" s="1">
        <v>142954824.50221279</v>
      </c>
      <c r="M32" s="1">
        <v>143014099.95312437</v>
      </c>
      <c r="N32" s="1">
        <v>151025865.69704482</v>
      </c>
      <c r="O32" s="1">
        <v>148214971.92384961</v>
      </c>
      <c r="P32" s="1">
        <v>157799233.5523912</v>
      </c>
      <c r="Q32" s="1">
        <v>157969675.4213424</v>
      </c>
      <c r="R32" s="1">
        <v>166498554.61075762</v>
      </c>
      <c r="S32" s="1">
        <v>168288194.23474517</v>
      </c>
      <c r="T32" s="1">
        <v>167766091.2731804</v>
      </c>
      <c r="U32" s="1">
        <v>166647042.6090008</v>
      </c>
      <c r="V32" s="1">
        <v>166806507.54259801</v>
      </c>
      <c r="W32" s="1">
        <v>165449758.33284363</v>
      </c>
      <c r="X32" s="1">
        <v>159059585.31167319</v>
      </c>
      <c r="Y32" s="1">
        <v>160444475.39206243</v>
      </c>
      <c r="Z32" s="1">
        <v>152955411.35163522</v>
      </c>
      <c r="AA32" s="1">
        <v>153813009.37374678</v>
      </c>
      <c r="AB32" s="1">
        <v>148261873.37490758</v>
      </c>
      <c r="AC32" s="1">
        <v>144958414.57528198</v>
      </c>
      <c r="AD32" s="1">
        <v>147800642.50939682</v>
      </c>
      <c r="AE32" s="1">
        <v>145877483.43537599</v>
      </c>
      <c r="AF32" s="1">
        <v>150047321.80539638</v>
      </c>
      <c r="AG32" s="1">
        <v>147643572.54351321</v>
      </c>
      <c r="AH32" s="1">
        <v>155444980.28992239</v>
      </c>
      <c r="AI32" s="1">
        <v>150557649.50903597</v>
      </c>
      <c r="AJ32" s="1">
        <v>156454658.76184759</v>
      </c>
      <c r="AK32" s="1">
        <v>154038735.08075359</v>
      </c>
      <c r="AL32" s="1">
        <v>159937340.97870758</v>
      </c>
      <c r="AM32" s="1">
        <v>157603444.94180441</v>
      </c>
      <c r="AN32" s="1">
        <v>166010380.3584688</v>
      </c>
      <c r="AO32" s="1">
        <v>162282613.11225042</v>
      </c>
      <c r="AP32" s="1">
        <v>171589457.6473</v>
      </c>
      <c r="AQ32" s="1">
        <v>171882242.45028761</v>
      </c>
      <c r="AR32" s="1">
        <v>178470000.30783001</v>
      </c>
    </row>
    <row r="33" spans="1:46">
      <c r="A33" t="s">
        <v>14</v>
      </c>
      <c r="B33" t="s">
        <v>7</v>
      </c>
      <c r="C33" t="s">
        <v>39</v>
      </c>
      <c r="D33" t="s">
        <v>19</v>
      </c>
      <c r="E33" s="1">
        <v>81760006.548805192</v>
      </c>
      <c r="F33" s="1">
        <v>90294873.157504395</v>
      </c>
      <c r="G33" s="1">
        <v>83405548.948691189</v>
      </c>
      <c r="H33" s="1">
        <v>91305349.952000797</v>
      </c>
      <c r="I33" s="1">
        <v>85592952.793779194</v>
      </c>
      <c r="J33" s="1">
        <v>95528476.353648826</v>
      </c>
      <c r="K33" s="1">
        <v>90528981.251508787</v>
      </c>
      <c r="L33" s="1">
        <v>100533160.5525016</v>
      </c>
      <c r="M33" s="1">
        <v>96846107.757414415</v>
      </c>
      <c r="N33" s="1">
        <v>107845595.7240508</v>
      </c>
      <c r="O33" s="1">
        <v>103119326.52190401</v>
      </c>
      <c r="P33" s="1">
        <v>114880613.802108</v>
      </c>
      <c r="Q33" s="1">
        <v>110088083.8265516</v>
      </c>
      <c r="R33" s="1">
        <v>123587718.5055436</v>
      </c>
      <c r="S33" s="1">
        <v>117810657.2190548</v>
      </c>
      <c r="T33" s="1">
        <v>133153019.97301923</v>
      </c>
      <c r="U33" s="1">
        <v>114844489.70576121</v>
      </c>
      <c r="V33" s="1">
        <v>140751055.04441521</v>
      </c>
      <c r="W33" s="1">
        <v>116650694.5231012</v>
      </c>
      <c r="X33" s="1">
        <v>128442517.64165361</v>
      </c>
      <c r="Y33" s="1">
        <v>110756080.23800321</v>
      </c>
      <c r="Z33" s="1">
        <v>122809353.99862359</v>
      </c>
      <c r="AA33" s="1">
        <v>106835318.51019721</v>
      </c>
      <c r="AB33" s="1">
        <v>116627942.329822</v>
      </c>
      <c r="AC33" s="1">
        <v>98731346.509303197</v>
      </c>
      <c r="AD33" s="1">
        <v>111966736.417228</v>
      </c>
      <c r="AE33" s="1">
        <v>97679756.102389991</v>
      </c>
      <c r="AF33" s="1">
        <v>110769052.9797852</v>
      </c>
      <c r="AG33" s="1">
        <v>96426190.084963188</v>
      </c>
      <c r="AH33" s="1">
        <v>108415598.03988761</v>
      </c>
      <c r="AI33" s="1">
        <v>96860277.983053163</v>
      </c>
      <c r="AJ33" s="1">
        <v>110351729.85569042</v>
      </c>
      <c r="AK33" s="1">
        <v>101155053.83546638</v>
      </c>
      <c r="AL33" s="1">
        <v>113435051.20630759</v>
      </c>
      <c r="AM33" s="1">
        <v>106790213.2849244</v>
      </c>
      <c r="AN33" s="1">
        <v>119267995.07278039</v>
      </c>
      <c r="AO33" s="1">
        <v>112241359.38172078</v>
      </c>
      <c r="AP33" s="1">
        <v>125007335.61777997</v>
      </c>
      <c r="AQ33" s="1">
        <v>119031492.0110624</v>
      </c>
      <c r="AR33" s="1">
        <v>133443210.22765042</v>
      </c>
    </row>
    <row r="34" spans="1:46">
      <c r="A34" t="s">
        <v>16</v>
      </c>
      <c r="B34" t="s">
        <v>7</v>
      </c>
      <c r="C34" t="s">
        <v>39</v>
      </c>
      <c r="D34" t="s">
        <v>19</v>
      </c>
      <c r="E34" s="1">
        <v>93007888.907798365</v>
      </c>
      <c r="F34" s="1">
        <v>109609113.51002282</v>
      </c>
      <c r="G34" s="1">
        <v>91284580.701934159</v>
      </c>
      <c r="H34" s="1">
        <v>109094795.28833376</v>
      </c>
      <c r="I34" s="1">
        <v>93763641.101246193</v>
      </c>
      <c r="J34" s="1">
        <v>113137125.87551409</v>
      </c>
      <c r="K34" s="1">
        <v>96111414.659114718</v>
      </c>
      <c r="L34" s="1">
        <v>119438817.73112811</v>
      </c>
      <c r="M34" s="1">
        <v>100401956.35029863</v>
      </c>
      <c r="N34" s="1">
        <v>127156966.14211486</v>
      </c>
      <c r="O34" s="1">
        <v>107341312.88582337</v>
      </c>
      <c r="P34" s="1">
        <v>134770362.4093644</v>
      </c>
      <c r="Q34" s="1">
        <v>116308255.9113415</v>
      </c>
      <c r="R34" s="1">
        <v>143414402.8394835</v>
      </c>
      <c r="S34" s="1">
        <v>125381827.73545338</v>
      </c>
      <c r="T34" s="1">
        <v>152104900.39137271</v>
      </c>
      <c r="U34" s="1">
        <v>133593019.98551893</v>
      </c>
      <c r="V34" s="1">
        <v>155983206.11939788</v>
      </c>
      <c r="W34" s="1">
        <v>140057216.70454597</v>
      </c>
      <c r="X34" s="1">
        <v>153904510.06521419</v>
      </c>
      <c r="Y34" s="1">
        <v>141187964.22316328</v>
      </c>
      <c r="Z34" s="1">
        <v>144160063.52236262</v>
      </c>
      <c r="AA34" s="1">
        <v>133910915.2304647</v>
      </c>
      <c r="AB34" s="1">
        <v>132211606.00419419</v>
      </c>
      <c r="AC34" s="1">
        <v>113820153.15616216</v>
      </c>
      <c r="AD34" s="1">
        <v>124846519.74849625</v>
      </c>
      <c r="AE34" s="1">
        <v>107606938.93196543</v>
      </c>
      <c r="AF34" s="1">
        <v>121318916.62214462</v>
      </c>
      <c r="AG34" s="1">
        <v>102505978.63714822</v>
      </c>
      <c r="AH34" s="1">
        <v>121025303.8035749</v>
      </c>
      <c r="AI34" s="1">
        <v>103314968.75807519</v>
      </c>
      <c r="AJ34" s="1">
        <v>123872198.25233288</v>
      </c>
      <c r="AK34" s="1">
        <v>104320149.63761032</v>
      </c>
      <c r="AL34" s="1">
        <v>129420794.56191145</v>
      </c>
      <c r="AM34" s="1">
        <v>107802973.31139261</v>
      </c>
      <c r="AN34" s="1">
        <v>137219686.98193142</v>
      </c>
      <c r="AO34" s="1">
        <v>114767180.77518833</v>
      </c>
      <c r="AP34" s="1">
        <v>144039936.02756289</v>
      </c>
      <c r="AQ34" s="1">
        <v>122652048.20775789</v>
      </c>
      <c r="AR34" s="1">
        <v>151037289.97735339</v>
      </c>
    </row>
    <row r="35" spans="1:46">
      <c r="A35" t="s">
        <v>6</v>
      </c>
      <c r="B35" t="s">
        <v>7</v>
      </c>
      <c r="C35" t="s">
        <v>41</v>
      </c>
      <c r="D35" t="s">
        <v>19</v>
      </c>
      <c r="E35" s="1">
        <v>6694213.1611391082</v>
      </c>
      <c r="F35" s="1">
        <v>8791146.890460683</v>
      </c>
      <c r="G35" s="1">
        <v>11177546.609053537</v>
      </c>
      <c r="H35" s="1">
        <v>13346749.29434783</v>
      </c>
      <c r="I35" s="1">
        <v>15546990.157037597</v>
      </c>
      <c r="J35" s="1">
        <v>17529974.539584596</v>
      </c>
      <c r="K35" s="1">
        <v>19731178.759440772</v>
      </c>
      <c r="L35" s="1">
        <v>21335760.336436737</v>
      </c>
      <c r="M35" s="1">
        <v>23257066.249589704</v>
      </c>
      <c r="N35" s="1">
        <v>23745999.144211739</v>
      </c>
      <c r="O35" s="1">
        <v>25071549.490978878</v>
      </c>
      <c r="P35" s="1">
        <v>25975871.09384267</v>
      </c>
      <c r="Q35" s="1">
        <v>26156576.933533147</v>
      </c>
      <c r="R35" s="1">
        <v>26500432.749552913</v>
      </c>
      <c r="S35" s="1">
        <v>27048364.548327729</v>
      </c>
      <c r="T35" s="1">
        <v>27216447.658890989</v>
      </c>
      <c r="U35" s="1">
        <v>27009692.188006725</v>
      </c>
      <c r="V35" s="1">
        <v>27014054.739031971</v>
      </c>
      <c r="W35" s="1">
        <v>27135263.889321592</v>
      </c>
      <c r="X35" s="1">
        <v>27165852.070381124</v>
      </c>
      <c r="Y35" s="1">
        <v>26997118.151597474</v>
      </c>
      <c r="Z35" s="1">
        <v>26767303.883135345</v>
      </c>
      <c r="AA35" s="1">
        <v>26671118.173208918</v>
      </c>
      <c r="AB35" s="1">
        <v>26432567.608887322</v>
      </c>
      <c r="AC35" s="1">
        <v>26233219.920553625</v>
      </c>
      <c r="AD35" s="1">
        <v>25999549.049179181</v>
      </c>
      <c r="AE35" s="1">
        <v>25775730.562596325</v>
      </c>
      <c r="AF35" s="1">
        <v>25556851.71912824</v>
      </c>
      <c r="AG35" s="1">
        <v>25354655.810833123</v>
      </c>
      <c r="AH35" s="1">
        <v>25145864.358810987</v>
      </c>
      <c r="AI35" s="1">
        <v>24954378.18758291</v>
      </c>
      <c r="AJ35" s="1">
        <v>24762315.803282063</v>
      </c>
      <c r="AK35" s="1">
        <v>24565332.095332738</v>
      </c>
      <c r="AL35" s="1">
        <v>24383243.250509433</v>
      </c>
      <c r="AM35" s="1">
        <v>24204001.008071452</v>
      </c>
      <c r="AN35" s="1">
        <v>24024893.722373992</v>
      </c>
      <c r="AO35" s="1">
        <v>23845426.44502449</v>
      </c>
      <c r="AP35" s="1">
        <v>23675112.32316646</v>
      </c>
      <c r="AQ35" s="1">
        <v>23494572.014575224</v>
      </c>
      <c r="AR35" s="1">
        <v>23324736.580599036</v>
      </c>
      <c r="AS35" t="s">
        <v>42</v>
      </c>
      <c r="AT35" t="s">
        <v>43</v>
      </c>
    </row>
    <row r="36" spans="1:46">
      <c r="A36" t="s">
        <v>12</v>
      </c>
      <c r="B36" t="s">
        <v>7</v>
      </c>
      <c r="C36" t="s">
        <v>41</v>
      </c>
      <c r="D36" t="s">
        <v>19</v>
      </c>
      <c r="E36" s="1">
        <v>3513370.4713754663</v>
      </c>
      <c r="F36" s="1">
        <v>4387926.7398773087</v>
      </c>
      <c r="G36" s="1">
        <v>5478170.4973888434</v>
      </c>
      <c r="H36" s="1">
        <v>6575544.2784513719</v>
      </c>
      <c r="I36" s="1">
        <v>7075055.3230551677</v>
      </c>
      <c r="J36" s="1">
        <v>7423697.347876058</v>
      </c>
      <c r="K36" s="1">
        <v>8079544.402508257</v>
      </c>
      <c r="L36" s="1">
        <v>8295754.0132361827</v>
      </c>
      <c r="M36" s="1">
        <v>8694611.061250763</v>
      </c>
      <c r="N36" s="1">
        <v>8838946.2995683383</v>
      </c>
      <c r="O36" s="1">
        <v>9109453.1762268022</v>
      </c>
      <c r="P36" s="1">
        <v>9412100.5300325975</v>
      </c>
      <c r="Q36" s="1">
        <v>9425867.7821343243</v>
      </c>
      <c r="R36" s="1">
        <v>9565200.2331974544</v>
      </c>
      <c r="S36" s="1">
        <v>9798169.2629672699</v>
      </c>
      <c r="T36" s="1">
        <v>10008790.441845441</v>
      </c>
      <c r="U36" s="1">
        <v>9914589.7307006828</v>
      </c>
      <c r="V36" s="1">
        <v>9865915.7945393194</v>
      </c>
      <c r="W36" s="1">
        <v>9942500.9160844013</v>
      </c>
      <c r="X36" s="1">
        <v>9924147.4401811343</v>
      </c>
      <c r="Y36" s="1">
        <v>9917370.0369126815</v>
      </c>
      <c r="Z36" s="1">
        <v>9844677.9999787007</v>
      </c>
      <c r="AA36" s="1">
        <v>9803295.0239833035</v>
      </c>
      <c r="AB36" s="1">
        <v>9718364.9688675795</v>
      </c>
      <c r="AC36" s="1">
        <v>9635320.6471315231</v>
      </c>
      <c r="AD36" s="1">
        <v>9548561.3302598912</v>
      </c>
      <c r="AE36" s="1">
        <v>9467207.4831423815</v>
      </c>
      <c r="AF36" s="1">
        <v>9386872.6740375329</v>
      </c>
      <c r="AG36" s="1">
        <v>9314264.5575649682</v>
      </c>
      <c r="AH36" s="1">
        <v>9237057.2284773309</v>
      </c>
      <c r="AI36" s="1">
        <v>9168060.5786159467</v>
      </c>
      <c r="AJ36" s="1">
        <v>9099272.1559830699</v>
      </c>
      <c r="AK36" s="1">
        <v>9026030.0658559967</v>
      </c>
      <c r="AL36" s="1">
        <v>8960249.5860832557</v>
      </c>
      <c r="AM36" s="1">
        <v>8895424.7586433701</v>
      </c>
      <c r="AN36" s="1">
        <v>8828632.1052894481</v>
      </c>
      <c r="AO36" s="1">
        <v>8761715.6779201366</v>
      </c>
      <c r="AP36" s="1">
        <v>8700758.3853307478</v>
      </c>
      <c r="AQ36" s="1">
        <v>8633072.1857168898</v>
      </c>
      <c r="AR36" s="1">
        <v>8568636.7496831641</v>
      </c>
    </row>
    <row r="37" spans="1:46">
      <c r="A37" t="s">
        <v>14</v>
      </c>
      <c r="B37" t="s">
        <v>7</v>
      </c>
      <c r="C37" t="s">
        <v>41</v>
      </c>
      <c r="D37" t="s">
        <v>19</v>
      </c>
      <c r="E37" s="1">
        <v>1943605.56194678</v>
      </c>
      <c r="F37" s="1">
        <v>2533824.5473722117</v>
      </c>
      <c r="G37" s="1">
        <v>3195408.336941374</v>
      </c>
      <c r="H37" s="1">
        <v>3995200.5187913012</v>
      </c>
      <c r="I37" s="1">
        <v>4758631.2056671167</v>
      </c>
      <c r="J37" s="1">
        <v>5122774.0265517402</v>
      </c>
      <c r="K37" s="1">
        <v>5390087.2490549432</v>
      </c>
      <c r="L37" s="1">
        <v>5793519.1354395337</v>
      </c>
      <c r="M37" s="1">
        <v>6147809.3481096653</v>
      </c>
      <c r="N37" s="1">
        <v>6282478.3807337945</v>
      </c>
      <c r="O37" s="1">
        <v>6610711.6155287614</v>
      </c>
      <c r="P37" s="1">
        <v>6841814.0282138651</v>
      </c>
      <c r="Q37" s="1">
        <v>6984719.1134851323</v>
      </c>
      <c r="R37" s="1">
        <v>7138080.910641009</v>
      </c>
      <c r="S37" s="1">
        <v>7434658.3847445929</v>
      </c>
      <c r="T37" s="1">
        <v>7378329.0781161794</v>
      </c>
      <c r="U37" s="1">
        <v>7320928.8716282025</v>
      </c>
      <c r="V37" s="1">
        <v>7349532.1408443209</v>
      </c>
      <c r="W37" s="1">
        <v>7274368.2664151462</v>
      </c>
      <c r="X37" s="1">
        <v>7295758.8657760182</v>
      </c>
      <c r="Y37" s="1">
        <v>7225389.440913788</v>
      </c>
      <c r="Z37" s="1">
        <v>7157870.385610166</v>
      </c>
      <c r="AA37" s="1">
        <v>7117759.4153234959</v>
      </c>
      <c r="AB37" s="1">
        <v>7053406.8635842493</v>
      </c>
      <c r="AC37" s="1">
        <v>6992525.1709541408</v>
      </c>
      <c r="AD37" s="1">
        <v>6930654.2089288654</v>
      </c>
      <c r="AE37" s="1">
        <v>6870595.8880175659</v>
      </c>
      <c r="AF37" s="1">
        <v>6812844.0685514323</v>
      </c>
      <c r="AG37" s="1">
        <v>6759148.1564023718</v>
      </c>
      <c r="AH37" s="1">
        <v>6704416.622387738</v>
      </c>
      <c r="AI37" s="1">
        <v>6652959.5069876341</v>
      </c>
      <c r="AJ37" s="1">
        <v>6602364.4096898707</v>
      </c>
      <c r="AK37" s="1">
        <v>6551039.5004871059</v>
      </c>
      <c r="AL37" s="1">
        <v>6502674.6045971746</v>
      </c>
      <c r="AM37" s="1">
        <v>6456343.7514372896</v>
      </c>
      <c r="AN37" s="1">
        <v>6407782.375982224</v>
      </c>
      <c r="AO37" s="1">
        <v>6360000.6559248241</v>
      </c>
      <c r="AP37" s="1">
        <v>6314205.2605605004</v>
      </c>
      <c r="AQ37" s="1">
        <v>6266818.3836097866</v>
      </c>
      <c r="AR37" s="1">
        <v>6221384.4012094531</v>
      </c>
    </row>
    <row r="38" spans="1:46">
      <c r="A38" t="s">
        <v>16</v>
      </c>
      <c r="B38" t="s">
        <v>7</v>
      </c>
      <c r="C38" t="s">
        <v>41</v>
      </c>
      <c r="D38" t="s">
        <v>19</v>
      </c>
      <c r="E38" s="1">
        <v>1688621.3251855983</v>
      </c>
      <c r="F38" s="1">
        <v>2456907.0224434277</v>
      </c>
      <c r="G38" s="1">
        <v>3360995.0779661667</v>
      </c>
      <c r="H38" s="1">
        <v>3736228.1312988847</v>
      </c>
      <c r="I38" s="1">
        <v>4844690.5767626204</v>
      </c>
      <c r="J38" s="1">
        <v>6307778.9716796223</v>
      </c>
      <c r="K38" s="1">
        <v>7577729.8363965135</v>
      </c>
      <c r="L38" s="1">
        <v>8764713.8036939763</v>
      </c>
      <c r="M38" s="1">
        <v>9919934.3750212137</v>
      </c>
      <c r="N38" s="1">
        <v>10114997.226038273</v>
      </c>
      <c r="O38" s="1">
        <v>10824924.361511014</v>
      </c>
      <c r="P38" s="1">
        <v>11218017.941268284</v>
      </c>
      <c r="Q38" s="1">
        <v>11279069.401564721</v>
      </c>
      <c r="R38" s="1">
        <v>11313252.632017538</v>
      </c>
      <c r="S38" s="1">
        <v>11374171.151811585</v>
      </c>
      <c r="T38" s="1">
        <v>11387131.102812653</v>
      </c>
      <c r="U38" s="1">
        <v>11324127.753343035</v>
      </c>
      <c r="V38" s="1">
        <v>11332729.234567206</v>
      </c>
      <c r="W38" s="1">
        <v>11437166.72935403</v>
      </c>
      <c r="X38" s="1">
        <v>11540453.395658355</v>
      </c>
      <c r="Y38" s="1">
        <v>11435073.359153641</v>
      </c>
      <c r="Z38" s="1">
        <v>11331612.705860598</v>
      </c>
      <c r="AA38" s="1">
        <v>11303453.092774203</v>
      </c>
      <c r="AB38" s="1">
        <v>11200338.714410355</v>
      </c>
      <c r="AC38" s="1">
        <v>11132398.106546653</v>
      </c>
      <c r="AD38" s="1">
        <v>11033970.877073389</v>
      </c>
      <c r="AE38" s="1">
        <v>10938383.212451544</v>
      </c>
      <c r="AF38" s="1">
        <v>10845749.575564349</v>
      </c>
      <c r="AG38" s="1">
        <v>10757471.421102865</v>
      </c>
      <c r="AH38" s="1">
        <v>10669024.64379761</v>
      </c>
      <c r="AI38" s="1">
        <v>10586431.903516456</v>
      </c>
      <c r="AJ38" s="1">
        <v>10502720.571366178</v>
      </c>
      <c r="AK38" s="1">
        <v>10419122.626012376</v>
      </c>
      <c r="AL38" s="1">
        <v>10340459.684565647</v>
      </c>
      <c r="AM38" s="1">
        <v>10262477.09056739</v>
      </c>
      <c r="AN38" s="1">
        <v>10187600.463060306</v>
      </c>
      <c r="AO38" s="1">
        <v>10113601.133117698</v>
      </c>
      <c r="AP38" s="1">
        <v>10039469.923163034</v>
      </c>
      <c r="AQ38" s="1">
        <v>9963168.255285034</v>
      </c>
      <c r="AR38" s="1">
        <v>9893654.0959250629</v>
      </c>
    </row>
    <row r="39" spans="1:46">
      <c r="A39" t="s">
        <v>6</v>
      </c>
      <c r="B39" t="s">
        <v>7</v>
      </c>
      <c r="C39" t="s">
        <v>44</v>
      </c>
      <c r="D39" t="s">
        <v>19</v>
      </c>
      <c r="E39" s="1">
        <v>16709295.065205665</v>
      </c>
      <c r="F39" s="1">
        <v>23118650.727516249</v>
      </c>
      <c r="G39" s="1">
        <v>29261728.34761662</v>
      </c>
      <c r="H39" s="1">
        <v>34555411.850086093</v>
      </c>
      <c r="I39" s="1">
        <v>38935829.319906108</v>
      </c>
      <c r="J39" s="1">
        <v>43386056.328556061</v>
      </c>
      <c r="K39" s="1">
        <v>48529492.702104352</v>
      </c>
      <c r="L39" s="1">
        <v>52262460.594101697</v>
      </c>
      <c r="M39" s="1">
        <v>56567940.454338722</v>
      </c>
      <c r="N39" s="1">
        <v>57930822.239312947</v>
      </c>
      <c r="O39" s="1">
        <v>61057059.36816065</v>
      </c>
      <c r="P39" s="1">
        <v>64788654.335127428</v>
      </c>
      <c r="Q39" s="1">
        <v>64620700.834401369</v>
      </c>
      <c r="R39" s="1">
        <v>65783197.842199981</v>
      </c>
      <c r="S39" s="1">
        <v>66368802.903476819</v>
      </c>
      <c r="T39" s="1">
        <v>71703285.762408227</v>
      </c>
      <c r="U39" s="1">
        <v>84115233.599658415</v>
      </c>
      <c r="V39" s="1">
        <v>92041769.439041376</v>
      </c>
      <c r="W39" s="1">
        <v>97393319.295947328</v>
      </c>
      <c r="X39" s="1">
        <v>118960746.96770057</v>
      </c>
      <c r="Y39" s="1">
        <v>130913764.71926709</v>
      </c>
      <c r="Z39" s="1">
        <v>144042695.25554168</v>
      </c>
      <c r="AA39" s="1">
        <v>154632651.34441954</v>
      </c>
      <c r="AB39" s="1">
        <v>165072587.58941761</v>
      </c>
      <c r="AC39" s="1">
        <v>183029610.93719465</v>
      </c>
      <c r="AD39" s="1">
        <v>185514985.57619131</v>
      </c>
      <c r="AE39" s="1">
        <v>182999983.19936132</v>
      </c>
      <c r="AF39" s="1">
        <v>182770689.36989865</v>
      </c>
      <c r="AG39" s="1">
        <v>183121187.70614952</v>
      </c>
      <c r="AH39" s="1">
        <v>182333250.0837937</v>
      </c>
      <c r="AI39" s="1">
        <v>180799449.95342422</v>
      </c>
      <c r="AJ39" s="1">
        <v>181348144.44557372</v>
      </c>
      <c r="AK39" s="1">
        <v>180696886.30499864</v>
      </c>
      <c r="AL39" s="1">
        <v>180343033.08043584</v>
      </c>
      <c r="AM39" s="1">
        <v>180603842.76807389</v>
      </c>
      <c r="AN39" s="1">
        <v>179267357.20305234</v>
      </c>
      <c r="AO39" s="1">
        <v>179028060.06159186</v>
      </c>
      <c r="AP39" s="1">
        <v>181239147.50991872</v>
      </c>
      <c r="AQ39" s="1">
        <v>178874274.14199495</v>
      </c>
      <c r="AR39" s="1">
        <v>179776601.0340606</v>
      </c>
      <c r="AS39" t="s">
        <v>45</v>
      </c>
      <c r="AT39" t="s">
        <v>46</v>
      </c>
    </row>
    <row r="40" spans="1:46">
      <c r="A40" t="s">
        <v>12</v>
      </c>
      <c r="B40" t="s">
        <v>7</v>
      </c>
      <c r="C40" t="s">
        <v>44</v>
      </c>
      <c r="D40" t="s">
        <v>19</v>
      </c>
      <c r="E40" s="1">
        <v>8120489.716273441</v>
      </c>
      <c r="F40" s="1">
        <v>10597162.823582359</v>
      </c>
      <c r="G40" s="1">
        <v>13171157.275407115</v>
      </c>
      <c r="H40" s="1">
        <v>15741648.057506887</v>
      </c>
      <c r="I40" s="1">
        <v>16333018.40894527</v>
      </c>
      <c r="J40" s="1">
        <v>16950814.714514941</v>
      </c>
      <c r="K40" s="1">
        <v>18483626.727433473</v>
      </c>
      <c r="L40" s="1">
        <v>18773911.803275522</v>
      </c>
      <c r="M40" s="1">
        <v>19758235.782530077</v>
      </c>
      <c r="N40" s="1">
        <v>20132309.561872348</v>
      </c>
      <c r="O40" s="1">
        <v>20336802.610436272</v>
      </c>
      <c r="P40" s="1">
        <v>21453192.016193349</v>
      </c>
      <c r="Q40" s="1">
        <v>21377914.086908109</v>
      </c>
      <c r="R40" s="1">
        <v>21945015.046088159</v>
      </c>
      <c r="S40" s="1">
        <v>22293555.33730213</v>
      </c>
      <c r="T40" s="1">
        <v>23043890.701999441</v>
      </c>
      <c r="U40" s="1">
        <v>23949209.270687215</v>
      </c>
      <c r="V40" s="1">
        <v>27068301.61342806</v>
      </c>
      <c r="W40" s="1">
        <v>28250454.038584985</v>
      </c>
      <c r="X40" s="1">
        <v>33414156.509753406</v>
      </c>
      <c r="Y40" s="1">
        <v>36589558.886205822</v>
      </c>
      <c r="Z40" s="1">
        <v>43981674.307020992</v>
      </c>
      <c r="AA40" s="1">
        <v>49851910.848669134</v>
      </c>
      <c r="AB40" s="1">
        <v>55811152.966650911</v>
      </c>
      <c r="AC40" s="1">
        <v>65850461.758711442</v>
      </c>
      <c r="AD40" s="1">
        <v>67329794.460141897</v>
      </c>
      <c r="AE40" s="1">
        <v>66719509.163679354</v>
      </c>
      <c r="AF40" s="1">
        <v>66834932.083633669</v>
      </c>
      <c r="AG40" s="1">
        <v>67277503.143628344</v>
      </c>
      <c r="AH40" s="1">
        <v>66671439.084319398</v>
      </c>
      <c r="AI40" s="1">
        <v>64765321.718769163</v>
      </c>
      <c r="AJ40" s="1">
        <v>63791489.736383647</v>
      </c>
      <c r="AK40" s="1">
        <v>63346640.621488906</v>
      </c>
      <c r="AL40" s="1">
        <v>62207134.09466102</v>
      </c>
      <c r="AM40" s="1">
        <v>61582394.298608452</v>
      </c>
      <c r="AN40" s="1">
        <v>60567761.419657983</v>
      </c>
      <c r="AO40" s="1">
        <v>59246406.146540768</v>
      </c>
      <c r="AP40" s="1">
        <v>59930651.420179442</v>
      </c>
      <c r="AQ40" s="1">
        <v>59327842.596050218</v>
      </c>
      <c r="AR40" s="1">
        <v>60198229.673890159</v>
      </c>
    </row>
    <row r="41" spans="1:46">
      <c r="A41" t="s">
        <v>14</v>
      </c>
      <c r="B41" t="s">
        <v>7</v>
      </c>
      <c r="C41" t="s">
        <v>44</v>
      </c>
      <c r="D41" t="s">
        <v>19</v>
      </c>
      <c r="E41" s="1">
        <v>5125025.6235099742</v>
      </c>
      <c r="F41" s="1">
        <v>7198410.5152812414</v>
      </c>
      <c r="G41" s="1">
        <v>8882949.7635597959</v>
      </c>
      <c r="H41" s="1">
        <v>11091364.995398417</v>
      </c>
      <c r="I41" s="1">
        <v>12752702.363834413</v>
      </c>
      <c r="J41" s="1">
        <v>13203496.006450472</v>
      </c>
      <c r="K41" s="1">
        <v>13621024.940067958</v>
      </c>
      <c r="L41" s="1">
        <v>14673589.703212952</v>
      </c>
      <c r="M41" s="1">
        <v>15118465.937125368</v>
      </c>
      <c r="N41" s="1">
        <v>15402116.42867869</v>
      </c>
      <c r="O41" s="1">
        <v>16283891.4787586</v>
      </c>
      <c r="P41" s="1">
        <v>17222149.404304706</v>
      </c>
      <c r="Q41" s="1">
        <v>17613336.322992455</v>
      </c>
      <c r="R41" s="1">
        <v>17593698.804128431</v>
      </c>
      <c r="S41" s="1">
        <v>17851044.333649348</v>
      </c>
      <c r="T41" s="1">
        <v>17824492.490092587</v>
      </c>
      <c r="U41" s="1">
        <v>23830924.127446547</v>
      </c>
      <c r="V41" s="1">
        <v>24708043.723188899</v>
      </c>
      <c r="W41" s="1">
        <v>25762993.531744067</v>
      </c>
      <c r="X41" s="1">
        <v>36809642.216541506</v>
      </c>
      <c r="Y41" s="1">
        <v>41373055.100332208</v>
      </c>
      <c r="Z41" s="1">
        <v>44403099.682557672</v>
      </c>
      <c r="AA41" s="1">
        <v>46268907.233405843</v>
      </c>
      <c r="AB41" s="1">
        <v>49357217.771535106</v>
      </c>
      <c r="AC41" s="1">
        <v>53088149.104819909</v>
      </c>
      <c r="AD41" s="1">
        <v>54792823.292217538</v>
      </c>
      <c r="AE41" s="1">
        <v>53930272.841159962</v>
      </c>
      <c r="AF41" s="1">
        <v>53916011.943855517</v>
      </c>
      <c r="AG41" s="1">
        <v>54315466.92341575</v>
      </c>
      <c r="AH41" s="1">
        <v>55806862.366014212</v>
      </c>
      <c r="AI41" s="1">
        <v>55713924.279496543</v>
      </c>
      <c r="AJ41" s="1">
        <v>55199176.070146278</v>
      </c>
      <c r="AK41" s="1">
        <v>53791072.233740933</v>
      </c>
      <c r="AL41" s="1">
        <v>53917394.781235844</v>
      </c>
      <c r="AM41" s="1">
        <v>53055056.109411046</v>
      </c>
      <c r="AN41" s="1">
        <v>52581664.735053279</v>
      </c>
      <c r="AO41" s="1">
        <v>52593611.901036389</v>
      </c>
      <c r="AP41" s="1">
        <v>53089644.900788888</v>
      </c>
      <c r="AQ41" s="1">
        <v>52647817.403381601</v>
      </c>
      <c r="AR41" s="1">
        <v>51959980.19044289</v>
      </c>
    </row>
    <row r="42" spans="1:46">
      <c r="A42" t="s">
        <v>16</v>
      </c>
      <c r="B42" t="s">
        <v>7</v>
      </c>
      <c r="C42" t="s">
        <v>44</v>
      </c>
      <c r="D42" t="s">
        <v>19</v>
      </c>
      <c r="E42" s="1">
        <v>4550137.5820724349</v>
      </c>
      <c r="F42" s="1">
        <v>6838867.6938202102</v>
      </c>
      <c r="G42" s="1">
        <v>9380579.1080558784</v>
      </c>
      <c r="H42" s="1">
        <v>10509266.323786166</v>
      </c>
      <c r="I42" s="1">
        <v>12974488.720829086</v>
      </c>
      <c r="J42" s="1">
        <v>16737646.343285343</v>
      </c>
      <c r="K42" s="1">
        <v>19762127.229520638</v>
      </c>
      <c r="L42" s="1">
        <v>22729367.842611238</v>
      </c>
      <c r="M42" s="1">
        <v>25426127.977651294</v>
      </c>
      <c r="N42" s="1">
        <v>26136167.99284504</v>
      </c>
      <c r="O42" s="1">
        <v>28168211.749201216</v>
      </c>
      <c r="P42" s="1">
        <v>29873553.402596757</v>
      </c>
      <c r="Q42" s="1">
        <v>29429363.731672328</v>
      </c>
      <c r="R42" s="1">
        <v>29895702.637112856</v>
      </c>
      <c r="S42" s="1">
        <v>30000204.906331282</v>
      </c>
      <c r="T42" s="1">
        <v>34706350.854130574</v>
      </c>
      <c r="U42" s="1">
        <v>41119973.635171972</v>
      </c>
      <c r="V42" s="1">
        <v>45071637.035243325</v>
      </c>
      <c r="W42" s="1">
        <v>48519569.819940187</v>
      </c>
      <c r="X42" s="1">
        <v>55003915.567290895</v>
      </c>
      <c r="Y42" s="1">
        <v>59418614.526987165</v>
      </c>
      <c r="Z42" s="1">
        <v>63120374.259895593</v>
      </c>
      <c r="AA42" s="1">
        <v>67122452.601397395</v>
      </c>
      <c r="AB42" s="1">
        <v>69590395.949930474</v>
      </c>
      <c r="AC42" s="1">
        <v>74018039.143743306</v>
      </c>
      <c r="AD42" s="1">
        <v>74045355.20563975</v>
      </c>
      <c r="AE42" s="1">
        <v>72699103.125556111</v>
      </c>
      <c r="AF42" s="1">
        <v>72378762.823497206</v>
      </c>
      <c r="AG42" s="1">
        <v>72409487.63568598</v>
      </c>
      <c r="AH42" s="1">
        <v>71481921.557261243</v>
      </c>
      <c r="AI42" s="1">
        <v>71859010.287009463</v>
      </c>
      <c r="AJ42" s="1">
        <v>74384848.903152138</v>
      </c>
      <c r="AK42" s="1">
        <v>75010265.299606606</v>
      </c>
      <c r="AL42" s="1">
        <v>75949821.816172063</v>
      </c>
      <c r="AM42" s="1">
        <v>77189263.477692217</v>
      </c>
      <c r="AN42" s="1">
        <v>77162445.2465536</v>
      </c>
      <c r="AO42" s="1">
        <v>78092826.868647173</v>
      </c>
      <c r="AP42" s="1">
        <v>78984503.942758203</v>
      </c>
      <c r="AQ42" s="1">
        <v>77564826.17779997</v>
      </c>
      <c r="AR42" s="1">
        <v>77944065.743912473</v>
      </c>
    </row>
    <row r="43" spans="1:46">
      <c r="A43" t="s">
        <v>6</v>
      </c>
      <c r="B43" t="s">
        <v>7</v>
      </c>
      <c r="C43" t="s">
        <v>47</v>
      </c>
      <c r="D43" t="s">
        <v>19</v>
      </c>
      <c r="E43" s="6">
        <f>+E27-E31</f>
        <v>-24092377.295601994</v>
      </c>
      <c r="F43" s="6">
        <f t="shared" ref="F43:AR46" si="0">+F27-F31</f>
        <v>-25291657.37818718</v>
      </c>
      <c r="G43" s="6">
        <f t="shared" si="0"/>
        <v>-27383062.934088409</v>
      </c>
      <c r="H43" s="6">
        <f t="shared" si="0"/>
        <v>-27479460.384560764</v>
      </c>
      <c r="I43" s="6">
        <f t="shared" si="0"/>
        <v>-30053651.515395164</v>
      </c>
      <c r="J43" s="6">
        <f t="shared" si="0"/>
        <v>-28979109.334560096</v>
      </c>
      <c r="K43" s="6">
        <f t="shared" si="0"/>
        <v>-31105840.664236784</v>
      </c>
      <c r="L43" s="6">
        <f t="shared" si="0"/>
        <v>-30847583.312453568</v>
      </c>
      <c r="M43" s="6">
        <f t="shared" si="0"/>
        <v>-32651193.58143723</v>
      </c>
      <c r="N43" s="6">
        <f t="shared" si="0"/>
        <v>-35525953.160328448</v>
      </c>
      <c r="O43" s="6">
        <f t="shared" si="0"/>
        <v>-34762756.782261193</v>
      </c>
      <c r="P43" s="6">
        <f t="shared" si="0"/>
        <v>-40591110.293949604</v>
      </c>
      <c r="Q43" s="6">
        <f t="shared" si="0"/>
        <v>-39319781.599313498</v>
      </c>
      <c r="R43" s="6">
        <f t="shared" si="0"/>
        <v>-46000344.455758035</v>
      </c>
      <c r="S43" s="6">
        <f t="shared" si="0"/>
        <v>-45468462.042695999</v>
      </c>
      <c r="T43" s="6">
        <f t="shared" si="0"/>
        <v>-50290729.534029543</v>
      </c>
      <c r="U43" s="6">
        <f t="shared" si="0"/>
        <v>-48746574.100686014</v>
      </c>
      <c r="V43" s="6">
        <f t="shared" si="0"/>
        <v>-52806842.6978091</v>
      </c>
      <c r="W43" s="6">
        <f t="shared" si="0"/>
        <v>-50556770.530881941</v>
      </c>
      <c r="X43" s="6">
        <f t="shared" si="0"/>
        <v>-51379042.779217958</v>
      </c>
      <c r="Y43" s="6">
        <f t="shared" si="0"/>
        <v>-49803154.023669124</v>
      </c>
      <c r="Z43" s="6">
        <f t="shared" si="0"/>
        <v>-48323862.299235582</v>
      </c>
      <c r="AA43" s="6">
        <f t="shared" si="0"/>
        <v>-46981283.315120041</v>
      </c>
      <c r="AB43" s="6">
        <f t="shared" si="0"/>
        <v>-44204916.993129253</v>
      </c>
      <c r="AC43" s="6">
        <f t="shared" si="0"/>
        <v>-41756661.247901559</v>
      </c>
      <c r="AD43" s="6">
        <f t="shared" si="0"/>
        <v>-40574145.939311504</v>
      </c>
      <c r="AE43" s="6">
        <f t="shared" si="0"/>
        <v>-38235060.805695534</v>
      </c>
      <c r="AF43" s="6">
        <f t="shared" si="0"/>
        <v>-37720741.489199877</v>
      </c>
      <c r="AG43" s="6">
        <f t="shared" si="0"/>
        <v>-34900068.264507592</v>
      </c>
      <c r="AH43" s="6">
        <f t="shared" si="0"/>
        <v>-35745292.286765516</v>
      </c>
      <c r="AI43" s="6">
        <f t="shared" si="0"/>
        <v>-32475961.77705878</v>
      </c>
      <c r="AJ43" s="6">
        <f t="shared" si="0"/>
        <v>-34515675.946474791</v>
      </c>
      <c r="AK43" s="6">
        <f t="shared" si="0"/>
        <v>-32059436.975535214</v>
      </c>
      <c r="AL43" s="6">
        <f t="shared" si="0"/>
        <v>-35139365.455224752</v>
      </c>
      <c r="AM43" s="6">
        <f t="shared" si="0"/>
        <v>-32855564.159664452</v>
      </c>
      <c r="AN43" s="6">
        <f t="shared" si="0"/>
        <v>-38893477.346292734</v>
      </c>
      <c r="AO43" s="6">
        <f t="shared" si="0"/>
        <v>-35574850.417814553</v>
      </c>
      <c r="AP43" s="6">
        <f t="shared" si="0"/>
        <v>-43757856.353257179</v>
      </c>
      <c r="AQ43" s="6">
        <f t="shared" si="0"/>
        <v>-40650784.906146884</v>
      </c>
      <c r="AR43" s="6">
        <f t="shared" si="0"/>
        <v>-49439118.931202054</v>
      </c>
      <c r="AS43" t="s">
        <v>48</v>
      </c>
    </row>
    <row r="44" spans="1:46">
      <c r="A44" t="s">
        <v>12</v>
      </c>
      <c r="B44" t="s">
        <v>7</v>
      </c>
      <c r="C44" t="s">
        <v>47</v>
      </c>
      <c r="D44" t="s">
        <v>19</v>
      </c>
      <c r="E44" s="6">
        <f t="shared" ref="E44:T46" si="1">+E28-E32</f>
        <v>-12373001.950385988</v>
      </c>
      <c r="F44" s="6">
        <f t="shared" si="1"/>
        <v>-12619084.882958382</v>
      </c>
      <c r="G44" s="6">
        <f t="shared" si="1"/>
        <v>-14490153.409208417</v>
      </c>
      <c r="H44" s="6">
        <f t="shared" si="1"/>
        <v>-14812276.566687569</v>
      </c>
      <c r="I44" s="6">
        <f t="shared" si="1"/>
        <v>-16036105.068337202</v>
      </c>
      <c r="J44" s="6">
        <f t="shared" si="1"/>
        <v>-15426386.204583198</v>
      </c>
      <c r="K44" s="6">
        <f t="shared" si="1"/>
        <v>-16249656.356133193</v>
      </c>
      <c r="L44" s="6">
        <f t="shared" si="1"/>
        <v>-15814969.716114789</v>
      </c>
      <c r="M44" s="6">
        <f t="shared" si="1"/>
        <v>-16496537.611276761</v>
      </c>
      <c r="N44" s="6">
        <f t="shared" si="1"/>
        <v>-17618979.146384016</v>
      </c>
      <c r="O44" s="6">
        <f t="shared" si="1"/>
        <v>-16998482.927918807</v>
      </c>
      <c r="P44" s="6">
        <f t="shared" si="1"/>
        <v>-18987104.452778041</v>
      </c>
      <c r="Q44" s="6">
        <f t="shared" si="1"/>
        <v>-18558804.393329203</v>
      </c>
      <c r="R44" s="6">
        <f t="shared" si="1"/>
        <v>-20586144.562891632</v>
      </c>
      <c r="S44" s="6">
        <f t="shared" si="1"/>
        <v>-20513497.208912373</v>
      </c>
      <c r="T44" s="6">
        <f t="shared" si="1"/>
        <v>-21339361.908818781</v>
      </c>
      <c r="U44" s="6">
        <f t="shared" si="0"/>
        <v>-20946188.042502791</v>
      </c>
      <c r="V44" s="6">
        <f t="shared" si="0"/>
        <v>-21143972.459517598</v>
      </c>
      <c r="W44" s="6">
        <f t="shared" si="0"/>
        <v>-20876135.236880034</v>
      </c>
      <c r="X44" s="6">
        <f t="shared" si="0"/>
        <v>-19934114.602863967</v>
      </c>
      <c r="Y44" s="6">
        <f t="shared" si="0"/>
        <v>-20016541.408340424</v>
      </c>
      <c r="Z44" s="6">
        <f t="shared" si="0"/>
        <v>-18719466.810783237</v>
      </c>
      <c r="AA44" s="6">
        <f t="shared" si="0"/>
        <v>-18616283.618455589</v>
      </c>
      <c r="AB44" s="6">
        <f t="shared" si="0"/>
        <v>-17506016.5025592</v>
      </c>
      <c r="AC44" s="6">
        <f t="shared" si="0"/>
        <v>-17004669.927845582</v>
      </c>
      <c r="AD44" s="6">
        <f t="shared" si="0"/>
        <v>-16644227.286948845</v>
      </c>
      <c r="AE44" s="6">
        <f t="shared" si="0"/>
        <v>-16125517.196311578</v>
      </c>
      <c r="AF44" s="6">
        <f t="shared" si="0"/>
        <v>-16082407.777466774</v>
      </c>
      <c r="AG44" s="6">
        <f t="shared" si="0"/>
        <v>-15269515.81934242</v>
      </c>
      <c r="AH44" s="6">
        <f t="shared" si="0"/>
        <v>-16001378.036489993</v>
      </c>
      <c r="AI44" s="6">
        <f t="shared" si="0"/>
        <v>-14621078.310885191</v>
      </c>
      <c r="AJ44" s="6">
        <f t="shared" si="0"/>
        <v>-15938510.13400799</v>
      </c>
      <c r="AK44" s="6">
        <f t="shared" si="0"/>
        <v>-14895102.53344959</v>
      </c>
      <c r="AL44" s="6">
        <f t="shared" si="0"/>
        <v>-16476978.708282381</v>
      </c>
      <c r="AM44" s="6">
        <f t="shared" si="0"/>
        <v>-15622573.976455629</v>
      </c>
      <c r="AN44" s="6">
        <f t="shared" si="0"/>
        <v>-17940303.98129198</v>
      </c>
      <c r="AO44" s="6">
        <f t="shared" si="0"/>
        <v>-16880530.768024027</v>
      </c>
      <c r="AP44" s="6">
        <f t="shared" si="0"/>
        <v>-19673861.444652796</v>
      </c>
      <c r="AQ44" s="6">
        <f t="shared" si="0"/>
        <v>-19058155.161614776</v>
      </c>
      <c r="AR44" s="6">
        <f t="shared" si="0"/>
        <v>-21370296.908452809</v>
      </c>
    </row>
    <row r="45" spans="1:46">
      <c r="A45" t="s">
        <v>14</v>
      </c>
      <c r="B45" t="s">
        <v>7</v>
      </c>
      <c r="C45" t="s">
        <v>47</v>
      </c>
      <c r="D45" t="s">
        <v>19</v>
      </c>
      <c r="E45" s="6">
        <f t="shared" si="1"/>
        <v>-5905591.2204519808</v>
      </c>
      <c r="F45" s="6">
        <f t="shared" si="0"/>
        <v>-6652821.1470951885</v>
      </c>
      <c r="G45" s="6">
        <f t="shared" si="0"/>
        <v>-6926246.6277311891</v>
      </c>
      <c r="H45" s="6">
        <f t="shared" si="0"/>
        <v>-7406437.6543079764</v>
      </c>
      <c r="I45" s="6">
        <f t="shared" si="0"/>
        <v>-7516007.4272051901</v>
      </c>
      <c r="J45" s="6">
        <f t="shared" si="0"/>
        <v>-7592646.3940404356</v>
      </c>
      <c r="K45" s="6">
        <f t="shared" si="0"/>
        <v>-8492555.5124256015</v>
      </c>
      <c r="L45" s="6">
        <f t="shared" si="0"/>
        <v>-7981429.4862148017</v>
      </c>
      <c r="M45" s="6">
        <f t="shared" si="0"/>
        <v>-9907781.8505204171</v>
      </c>
      <c r="N45" s="6">
        <f t="shared" si="0"/>
        <v>-9738936.6267115921</v>
      </c>
      <c r="O45" s="6">
        <f t="shared" si="0"/>
        <v>-11416611.510088399</v>
      </c>
      <c r="P45" s="6">
        <f t="shared" si="0"/>
        <v>-11627767.830170825</v>
      </c>
      <c r="Q45" s="6">
        <f t="shared" si="0"/>
        <v>-12729053.817141205</v>
      </c>
      <c r="R45" s="6">
        <f t="shared" si="0"/>
        <v>-13382680.422311202</v>
      </c>
      <c r="S45" s="6">
        <f t="shared" si="0"/>
        <v>-14492548.376922011</v>
      </c>
      <c r="T45" s="6">
        <f t="shared" si="0"/>
        <v>-15166332.627014846</v>
      </c>
      <c r="U45" s="6">
        <f t="shared" si="0"/>
        <v>-14849797.727534011</v>
      </c>
      <c r="V45" s="6">
        <f t="shared" si="0"/>
        <v>-16521285.610984012</v>
      </c>
      <c r="W45" s="6">
        <f t="shared" si="0"/>
        <v>-15098275.627819985</v>
      </c>
      <c r="X45" s="6">
        <f t="shared" si="0"/>
        <v>-16062848.874472409</v>
      </c>
      <c r="Y45" s="6">
        <f t="shared" si="0"/>
        <v>-14466004.151429623</v>
      </c>
      <c r="Z45" s="6">
        <f t="shared" si="0"/>
        <v>-15233990.464924023</v>
      </c>
      <c r="AA45" s="6">
        <f t="shared" si="0"/>
        <v>-13385075.390024811</v>
      </c>
      <c r="AB45" s="6">
        <f t="shared" si="0"/>
        <v>-14195971.54172121</v>
      </c>
      <c r="AC45" s="6">
        <f t="shared" si="0"/>
        <v>-11764680.1511316</v>
      </c>
      <c r="AD45" s="6">
        <f t="shared" si="0"/>
        <v>-13108257.038461208</v>
      </c>
      <c r="AE45" s="6">
        <f t="shared" si="0"/>
        <v>-10733846.131069586</v>
      </c>
      <c r="AF45" s="6">
        <f t="shared" si="0"/>
        <v>-12196373.081507996</v>
      </c>
      <c r="AG45" s="6">
        <f t="shared" si="0"/>
        <v>-9673474.1758731902</v>
      </c>
      <c r="AH45" s="6">
        <f t="shared" si="0"/>
        <v>-11002282.095635638</v>
      </c>
      <c r="AI45" s="6">
        <f t="shared" si="0"/>
        <v>-8968355.764860779</v>
      </c>
      <c r="AJ45" s="6">
        <f t="shared" si="0"/>
        <v>-10067645.945403218</v>
      </c>
      <c r="AK45" s="6">
        <f t="shared" si="0"/>
        <v>-9319018.954260394</v>
      </c>
      <c r="AL45" s="6">
        <f t="shared" si="0"/>
        <v>-9722571.0140019804</v>
      </c>
      <c r="AM45" s="6">
        <f t="shared" si="0"/>
        <v>-10056868.590691999</v>
      </c>
      <c r="AN45" s="6">
        <f t="shared" si="0"/>
        <v>-11037408.288768381</v>
      </c>
      <c r="AO45" s="6">
        <f t="shared" si="0"/>
        <v>-11275108.834343195</v>
      </c>
      <c r="AP45" s="6">
        <f t="shared" si="0"/>
        <v>-12633255.108597159</v>
      </c>
      <c r="AQ45" s="6">
        <f t="shared" si="0"/>
        <v>-12818266.364472806</v>
      </c>
      <c r="AR45" s="6">
        <f t="shared" si="0"/>
        <v>-14783137.792838827</v>
      </c>
    </row>
    <row r="46" spans="1:46">
      <c r="A46" t="s">
        <v>16</v>
      </c>
      <c r="B46" t="s">
        <v>7</v>
      </c>
      <c r="C46" t="s">
        <v>47</v>
      </c>
      <c r="D46" t="s">
        <v>19</v>
      </c>
      <c r="E46" s="6">
        <f t="shared" si="1"/>
        <v>-7052697.2473371625</v>
      </c>
      <c r="F46" s="6">
        <f t="shared" si="0"/>
        <v>-8797937.1221008301</v>
      </c>
      <c r="G46" s="6">
        <f t="shared" si="0"/>
        <v>-7285279.3409129679</v>
      </c>
      <c r="H46" s="6">
        <f t="shared" si="0"/>
        <v>-8330121.190184176</v>
      </c>
      <c r="I46" s="6">
        <f t="shared" si="0"/>
        <v>-7815035.6019973904</v>
      </c>
      <c r="J46" s="6">
        <f t="shared" si="0"/>
        <v>-8870011.0768672824</v>
      </c>
      <c r="K46" s="6">
        <f t="shared" si="0"/>
        <v>-7783807.8976899087</v>
      </c>
      <c r="L46" s="6">
        <f t="shared" si="0"/>
        <v>-9717163.9647573233</v>
      </c>
      <c r="M46" s="6">
        <f t="shared" si="0"/>
        <v>-7983944.3146878332</v>
      </c>
      <c r="N46" s="6">
        <f t="shared" si="0"/>
        <v>-10792071.099503249</v>
      </c>
      <c r="O46" s="6">
        <f t="shared" si="0"/>
        <v>-8524745.4420445561</v>
      </c>
      <c r="P46" s="6">
        <f t="shared" si="0"/>
        <v>-12741767.885374412</v>
      </c>
      <c r="Q46" s="6">
        <f t="shared" si="0"/>
        <v>-10530714.807984322</v>
      </c>
      <c r="R46" s="6">
        <f t="shared" si="0"/>
        <v>-15070078.874087512</v>
      </c>
      <c r="S46" s="6">
        <f t="shared" si="0"/>
        <v>-13250636.868558168</v>
      </c>
      <c r="T46" s="6">
        <f t="shared" si="0"/>
        <v>-17128511.665732682</v>
      </c>
      <c r="U46" s="6">
        <f t="shared" si="0"/>
        <v>-15712110.380198523</v>
      </c>
      <c r="V46" s="6">
        <f t="shared" si="0"/>
        <v>-18743972.065691471</v>
      </c>
      <c r="W46" s="6">
        <f t="shared" si="0"/>
        <v>-17353041.704677954</v>
      </c>
      <c r="X46" s="6">
        <f t="shared" si="0"/>
        <v>-19145863.820868969</v>
      </c>
      <c r="Y46" s="6">
        <f t="shared" si="0"/>
        <v>-18066466.099200472</v>
      </c>
      <c r="Z46" s="6">
        <f t="shared" si="0"/>
        <v>-18147440.206799045</v>
      </c>
      <c r="AA46" s="6">
        <f t="shared" si="0"/>
        <v>-17394538.479967892</v>
      </c>
      <c r="AB46" s="6">
        <f t="shared" si="0"/>
        <v>-16190189.247841403</v>
      </c>
      <c r="AC46" s="6">
        <f t="shared" si="0"/>
        <v>-15075634.324434131</v>
      </c>
      <c r="AD46" s="6">
        <f t="shared" si="0"/>
        <v>-14342509.862349451</v>
      </c>
      <c r="AE46" s="6">
        <f t="shared" si="0"/>
        <v>-13226051.274416625</v>
      </c>
      <c r="AF46" s="6">
        <f t="shared" si="0"/>
        <v>-12754032.261442631</v>
      </c>
      <c r="AG46" s="6">
        <f t="shared" si="0"/>
        <v>-11536922.068265408</v>
      </c>
      <c r="AH46" s="6">
        <f t="shared" si="0"/>
        <v>-11718378.612942517</v>
      </c>
      <c r="AI46" s="6">
        <f t="shared" si="0"/>
        <v>-10334937.632339567</v>
      </c>
      <c r="AJ46" s="6">
        <f t="shared" si="0"/>
        <v>-11080595.038412482</v>
      </c>
      <c r="AK46" s="6">
        <f t="shared" si="0"/>
        <v>-9348303.696730718</v>
      </c>
      <c r="AL46" s="6">
        <f t="shared" si="0"/>
        <v>-11201595.767045051</v>
      </c>
      <c r="AM46" s="6">
        <f t="shared" si="0"/>
        <v>-8886216.3849282116</v>
      </c>
      <c r="AN46" s="6">
        <f t="shared" si="0"/>
        <v>-12168443.622735411</v>
      </c>
      <c r="AO46" s="6">
        <f t="shared" si="0"/>
        <v>-9372634.9253643304</v>
      </c>
      <c r="AP46" s="6">
        <f t="shared" si="0"/>
        <v>-13895594.244753689</v>
      </c>
      <c r="AQ46" s="6">
        <f t="shared" si="0"/>
        <v>-11074893.205275476</v>
      </c>
      <c r="AR46" s="6">
        <f t="shared" si="0"/>
        <v>-16128559.089622587</v>
      </c>
    </row>
    <row r="47" spans="1:46">
      <c r="A47" t="s">
        <v>6</v>
      </c>
      <c r="B47" t="s">
        <v>7</v>
      </c>
      <c r="C47" t="s">
        <v>49</v>
      </c>
      <c r="D47" t="s">
        <v>19</v>
      </c>
      <c r="E47" s="6">
        <f>+E35-E39</f>
        <v>-10015081.904066557</v>
      </c>
      <c r="F47" s="6">
        <f t="shared" ref="F47:AR50" si="2">+F35-F39</f>
        <v>-14327503.837055566</v>
      </c>
      <c r="G47" s="6">
        <f t="shared" si="2"/>
        <v>-18084181.738563083</v>
      </c>
      <c r="H47" s="6">
        <f t="shared" si="2"/>
        <v>-21208662.555738263</v>
      </c>
      <c r="I47" s="6">
        <f t="shared" si="2"/>
        <v>-23388839.162868511</v>
      </c>
      <c r="J47" s="6">
        <f t="shared" si="2"/>
        <v>-25856081.788971465</v>
      </c>
      <c r="K47" s="6">
        <f t="shared" si="2"/>
        <v>-28798313.94266358</v>
      </c>
      <c r="L47" s="6">
        <f t="shared" si="2"/>
        <v>-30926700.25766496</v>
      </c>
      <c r="M47" s="6">
        <f t="shared" si="2"/>
        <v>-33310874.204749018</v>
      </c>
      <c r="N47" s="6">
        <f t="shared" si="2"/>
        <v>-34184823.095101207</v>
      </c>
      <c r="O47" s="6">
        <f t="shared" si="2"/>
        <v>-35985509.877181768</v>
      </c>
      <c r="P47" s="6">
        <f t="shared" si="2"/>
        <v>-38812783.241284758</v>
      </c>
      <c r="Q47" s="6">
        <f t="shared" si="2"/>
        <v>-38464123.900868222</v>
      </c>
      <c r="R47" s="6">
        <f t="shared" si="2"/>
        <v>-39282765.092647068</v>
      </c>
      <c r="S47" s="6">
        <f t="shared" si="2"/>
        <v>-39320438.35514909</v>
      </c>
      <c r="T47" s="6">
        <f t="shared" si="2"/>
        <v>-44486838.103517234</v>
      </c>
      <c r="U47" s="6">
        <f t="shared" si="2"/>
        <v>-57105541.411651686</v>
      </c>
      <c r="V47" s="6">
        <f t="shared" si="2"/>
        <v>-65027714.700009406</v>
      </c>
      <c r="W47" s="6">
        <f t="shared" si="2"/>
        <v>-70258055.406625733</v>
      </c>
      <c r="X47" s="6">
        <f t="shared" si="2"/>
        <v>-91794894.897319451</v>
      </c>
      <c r="Y47" s="6">
        <f t="shared" si="2"/>
        <v>-103916646.56766962</v>
      </c>
      <c r="Z47" s="6">
        <f t="shared" si="2"/>
        <v>-117275391.37240633</v>
      </c>
      <c r="AA47" s="6">
        <f t="shared" si="2"/>
        <v>-127961533.17121062</v>
      </c>
      <c r="AB47" s="6">
        <f t="shared" si="2"/>
        <v>-138640019.98053029</v>
      </c>
      <c r="AC47" s="6">
        <f t="shared" si="2"/>
        <v>-156796391.01664102</v>
      </c>
      <c r="AD47" s="6">
        <f t="shared" si="2"/>
        <v>-159515436.52701211</v>
      </c>
      <c r="AE47" s="6">
        <f t="shared" si="2"/>
        <v>-157224252.636765</v>
      </c>
      <c r="AF47" s="6">
        <f t="shared" si="2"/>
        <v>-157213837.6507704</v>
      </c>
      <c r="AG47" s="6">
        <f t="shared" si="2"/>
        <v>-157766531.89531639</v>
      </c>
      <c r="AH47" s="6">
        <f t="shared" si="2"/>
        <v>-157187385.72498271</v>
      </c>
      <c r="AI47" s="6">
        <f t="shared" si="2"/>
        <v>-155845071.76584131</v>
      </c>
      <c r="AJ47" s="6">
        <f t="shared" si="2"/>
        <v>-156585828.64229167</v>
      </c>
      <c r="AK47" s="6">
        <f t="shared" si="2"/>
        <v>-156131554.20966589</v>
      </c>
      <c r="AL47" s="6">
        <f t="shared" si="2"/>
        <v>-155959789.8299264</v>
      </c>
      <c r="AM47" s="6">
        <f t="shared" si="2"/>
        <v>-156399841.76000243</v>
      </c>
      <c r="AN47" s="6">
        <f t="shared" si="2"/>
        <v>-155242463.48067835</v>
      </c>
      <c r="AO47" s="6">
        <f t="shared" si="2"/>
        <v>-155182633.61656737</v>
      </c>
      <c r="AP47" s="6">
        <f t="shared" si="2"/>
        <v>-157564035.18675226</v>
      </c>
      <c r="AQ47" s="6">
        <f t="shared" si="2"/>
        <v>-155379702.12741974</v>
      </c>
      <c r="AR47" s="6">
        <f t="shared" si="2"/>
        <v>-156451864.45346156</v>
      </c>
      <c r="AS47" t="s">
        <v>50</v>
      </c>
    </row>
    <row r="48" spans="1:46">
      <c r="A48" t="s">
        <v>12</v>
      </c>
      <c r="B48" t="s">
        <v>7</v>
      </c>
      <c r="C48" t="s">
        <v>49</v>
      </c>
      <c r="D48" t="s">
        <v>19</v>
      </c>
      <c r="E48" s="6">
        <f t="shared" ref="E48:T50" si="3">+E36-E40</f>
        <v>-4607119.2448979747</v>
      </c>
      <c r="F48" s="6">
        <f t="shared" si="3"/>
        <v>-6209236.0837050499</v>
      </c>
      <c r="G48" s="6">
        <f t="shared" si="3"/>
        <v>-7692986.7780182716</v>
      </c>
      <c r="H48" s="6">
        <f t="shared" si="3"/>
        <v>-9166103.7790555153</v>
      </c>
      <c r="I48" s="6">
        <f t="shared" si="3"/>
        <v>-9257963.0858901031</v>
      </c>
      <c r="J48" s="6">
        <f t="shared" si="3"/>
        <v>-9527117.3666388839</v>
      </c>
      <c r="K48" s="6">
        <f t="shared" si="3"/>
        <v>-10404082.324925216</v>
      </c>
      <c r="L48" s="6">
        <f t="shared" si="3"/>
        <v>-10478157.790039338</v>
      </c>
      <c r="M48" s="6">
        <f t="shared" si="3"/>
        <v>-11063624.721279314</v>
      </c>
      <c r="N48" s="6">
        <f t="shared" si="3"/>
        <v>-11293363.26230401</v>
      </c>
      <c r="O48" s="6">
        <f t="shared" si="3"/>
        <v>-11227349.43420947</v>
      </c>
      <c r="P48" s="6">
        <f t="shared" si="3"/>
        <v>-12041091.486160751</v>
      </c>
      <c r="Q48" s="6">
        <f t="shared" si="3"/>
        <v>-11952046.304773785</v>
      </c>
      <c r="R48" s="6">
        <f t="shared" si="3"/>
        <v>-12379814.812890705</v>
      </c>
      <c r="S48" s="6">
        <f t="shared" si="3"/>
        <v>-12495386.07433486</v>
      </c>
      <c r="T48" s="6">
        <f t="shared" si="3"/>
        <v>-13035100.260154</v>
      </c>
      <c r="U48" s="6">
        <f t="shared" si="2"/>
        <v>-14034619.539986532</v>
      </c>
      <c r="V48" s="6">
        <f t="shared" si="2"/>
        <v>-17202385.818888739</v>
      </c>
      <c r="W48" s="6">
        <f t="shared" si="2"/>
        <v>-18307953.122500584</v>
      </c>
      <c r="X48" s="6">
        <f t="shared" si="2"/>
        <v>-23490009.06957227</v>
      </c>
      <c r="Y48" s="6">
        <f t="shared" si="2"/>
        <v>-26672188.849293143</v>
      </c>
      <c r="Z48" s="6">
        <f t="shared" si="2"/>
        <v>-34136996.307042293</v>
      </c>
      <c r="AA48" s="6">
        <f t="shared" si="2"/>
        <v>-40048615.824685827</v>
      </c>
      <c r="AB48" s="6">
        <f t="shared" si="2"/>
        <v>-46092787.997783333</v>
      </c>
      <c r="AC48" s="6">
        <f t="shared" si="2"/>
        <v>-56215141.111579917</v>
      </c>
      <c r="AD48" s="6">
        <f t="shared" si="2"/>
        <v>-57781233.129882008</v>
      </c>
      <c r="AE48" s="6">
        <f t="shared" si="2"/>
        <v>-57252301.68053697</v>
      </c>
      <c r="AF48" s="6">
        <f t="shared" si="2"/>
        <v>-57448059.409596138</v>
      </c>
      <c r="AG48" s="6">
        <f t="shared" si="2"/>
        <v>-57963238.586063378</v>
      </c>
      <c r="AH48" s="6">
        <f t="shared" si="2"/>
        <v>-57434381.855842069</v>
      </c>
      <c r="AI48" s="6">
        <f t="shared" si="2"/>
        <v>-55597261.140153214</v>
      </c>
      <c r="AJ48" s="6">
        <f t="shared" si="2"/>
        <v>-54692217.580400579</v>
      </c>
      <c r="AK48" s="6">
        <f t="shared" si="2"/>
        <v>-54320610.555632912</v>
      </c>
      <c r="AL48" s="6">
        <f t="shared" si="2"/>
        <v>-53246884.508577764</v>
      </c>
      <c r="AM48" s="6">
        <f t="shared" si="2"/>
        <v>-52686969.539965078</v>
      </c>
      <c r="AN48" s="6">
        <f t="shared" si="2"/>
        <v>-51739129.314368531</v>
      </c>
      <c r="AO48" s="6">
        <f t="shared" si="2"/>
        <v>-50484690.468620628</v>
      </c>
      <c r="AP48" s="6">
        <f t="shared" si="2"/>
        <v>-51229893.03484869</v>
      </c>
      <c r="AQ48" s="6">
        <f t="shared" si="2"/>
        <v>-50694770.410333328</v>
      </c>
      <c r="AR48" s="6">
        <f t="shared" si="2"/>
        <v>-51629592.924206994</v>
      </c>
    </row>
    <row r="49" spans="1:45">
      <c r="A49" t="s">
        <v>14</v>
      </c>
      <c r="B49" t="s">
        <v>7</v>
      </c>
      <c r="C49" t="s">
        <v>49</v>
      </c>
      <c r="D49" t="s">
        <v>19</v>
      </c>
      <c r="E49" s="6">
        <f t="shared" si="3"/>
        <v>-3181420.0615631943</v>
      </c>
      <c r="F49" s="6">
        <f t="shared" si="2"/>
        <v>-4664585.9679090297</v>
      </c>
      <c r="G49" s="6">
        <f t="shared" si="2"/>
        <v>-5687541.4266184215</v>
      </c>
      <c r="H49" s="6">
        <f t="shared" si="2"/>
        <v>-7096164.4766071159</v>
      </c>
      <c r="I49" s="6">
        <f t="shared" si="2"/>
        <v>-7994071.1581672961</v>
      </c>
      <c r="J49" s="6">
        <f t="shared" si="2"/>
        <v>-8080721.9798987322</v>
      </c>
      <c r="K49" s="6">
        <f t="shared" si="2"/>
        <v>-8230937.6910130149</v>
      </c>
      <c r="L49" s="6">
        <f t="shared" si="2"/>
        <v>-8880070.5677734185</v>
      </c>
      <c r="M49" s="6">
        <f t="shared" si="2"/>
        <v>-8970656.5890157036</v>
      </c>
      <c r="N49" s="6">
        <f t="shared" si="2"/>
        <v>-9119638.0479448959</v>
      </c>
      <c r="O49" s="6">
        <f t="shared" si="2"/>
        <v>-9673179.8632298373</v>
      </c>
      <c r="P49" s="6">
        <f t="shared" si="2"/>
        <v>-10380335.37609084</v>
      </c>
      <c r="Q49" s="6">
        <f t="shared" si="2"/>
        <v>-10628617.209507324</v>
      </c>
      <c r="R49" s="6">
        <f t="shared" si="2"/>
        <v>-10455617.893487422</v>
      </c>
      <c r="S49" s="6">
        <f t="shared" si="2"/>
        <v>-10416385.948904756</v>
      </c>
      <c r="T49" s="6">
        <f t="shared" si="2"/>
        <v>-10446163.411976408</v>
      </c>
      <c r="U49" s="6">
        <f t="shared" si="2"/>
        <v>-16509995.255818345</v>
      </c>
      <c r="V49" s="6">
        <f t="shared" si="2"/>
        <v>-17358511.582344577</v>
      </c>
      <c r="W49" s="6">
        <f t="shared" si="2"/>
        <v>-18488625.265328921</v>
      </c>
      <c r="X49" s="6">
        <f t="shared" si="2"/>
        <v>-29513883.350765489</v>
      </c>
      <c r="Y49" s="6">
        <f t="shared" si="2"/>
        <v>-34147665.659418419</v>
      </c>
      <c r="Z49" s="6">
        <f t="shared" si="2"/>
        <v>-37245229.296947509</v>
      </c>
      <c r="AA49" s="6">
        <f t="shared" si="2"/>
        <v>-39151147.818082348</v>
      </c>
      <c r="AB49" s="6">
        <f t="shared" si="2"/>
        <v>-42303810.907950856</v>
      </c>
      <c r="AC49" s="6">
        <f t="shared" si="2"/>
        <v>-46095623.933865771</v>
      </c>
      <c r="AD49" s="6">
        <f t="shared" si="2"/>
        <v>-47862169.08328867</v>
      </c>
      <c r="AE49" s="6">
        <f t="shared" si="2"/>
        <v>-47059676.953142397</v>
      </c>
      <c r="AF49" s="6">
        <f t="shared" si="2"/>
        <v>-47103167.875304088</v>
      </c>
      <c r="AG49" s="6">
        <f t="shared" si="2"/>
        <v>-47556318.767013378</v>
      </c>
      <c r="AH49" s="6">
        <f t="shared" si="2"/>
        <v>-49102445.743626475</v>
      </c>
      <c r="AI49" s="6">
        <f t="shared" si="2"/>
        <v>-49060964.772508912</v>
      </c>
      <c r="AJ49" s="6">
        <f t="shared" si="2"/>
        <v>-48596811.660456404</v>
      </c>
      <c r="AK49" s="6">
        <f t="shared" si="2"/>
        <v>-47240032.733253829</v>
      </c>
      <c r="AL49" s="6">
        <f t="shared" si="2"/>
        <v>-47414720.17663867</v>
      </c>
      <c r="AM49" s="6">
        <f t="shared" si="2"/>
        <v>-46598712.357973754</v>
      </c>
      <c r="AN49" s="6">
        <f t="shared" si="2"/>
        <v>-46173882.359071054</v>
      </c>
      <c r="AO49" s="6">
        <f t="shared" si="2"/>
        <v>-46233611.245111562</v>
      </c>
      <c r="AP49" s="6">
        <f t="shared" si="2"/>
        <v>-46775439.640228391</v>
      </c>
      <c r="AQ49" s="6">
        <f t="shared" si="2"/>
        <v>-46380999.019771814</v>
      </c>
      <c r="AR49" s="6">
        <f t="shared" si="2"/>
        <v>-45738595.789233439</v>
      </c>
    </row>
    <row r="50" spans="1:45">
      <c r="A50" t="s">
        <v>16</v>
      </c>
      <c r="B50" t="s">
        <v>7</v>
      </c>
      <c r="C50" t="s">
        <v>49</v>
      </c>
      <c r="D50" t="s">
        <v>19</v>
      </c>
      <c r="E50" s="6">
        <f t="shared" si="3"/>
        <v>-2861516.2568868366</v>
      </c>
      <c r="F50" s="6">
        <f t="shared" si="2"/>
        <v>-4381960.6713767825</v>
      </c>
      <c r="G50" s="6">
        <f t="shared" si="2"/>
        <v>-6019584.0300897118</v>
      </c>
      <c r="H50" s="6">
        <f t="shared" si="2"/>
        <v>-6773038.1924872808</v>
      </c>
      <c r="I50" s="6">
        <f t="shared" si="2"/>
        <v>-8129798.144066466</v>
      </c>
      <c r="J50" s="6">
        <f t="shared" si="2"/>
        <v>-10429867.37160572</v>
      </c>
      <c r="K50" s="6">
        <f t="shared" si="2"/>
        <v>-12184397.393124124</v>
      </c>
      <c r="L50" s="6">
        <f t="shared" si="2"/>
        <v>-13964654.038917262</v>
      </c>
      <c r="M50" s="6">
        <f t="shared" si="2"/>
        <v>-15506193.602630081</v>
      </c>
      <c r="N50" s="6">
        <f t="shared" si="2"/>
        <v>-16021170.766806766</v>
      </c>
      <c r="O50" s="6">
        <f t="shared" si="2"/>
        <v>-17343287.387690201</v>
      </c>
      <c r="P50" s="6">
        <f t="shared" si="2"/>
        <v>-18655535.461328473</v>
      </c>
      <c r="Q50" s="6">
        <f t="shared" si="2"/>
        <v>-18150294.330107607</v>
      </c>
      <c r="R50" s="6">
        <f t="shared" si="2"/>
        <v>-18582450.005095318</v>
      </c>
      <c r="S50" s="6">
        <f t="shared" si="2"/>
        <v>-18626033.754519697</v>
      </c>
      <c r="T50" s="6">
        <f t="shared" si="2"/>
        <v>-23319219.751317918</v>
      </c>
      <c r="U50" s="6">
        <f t="shared" si="2"/>
        <v>-29795845.881828938</v>
      </c>
      <c r="V50" s="6">
        <f t="shared" si="2"/>
        <v>-33738907.800676122</v>
      </c>
      <c r="W50" s="6">
        <f t="shared" si="2"/>
        <v>-37082403.090586156</v>
      </c>
      <c r="X50" s="6">
        <f t="shared" si="2"/>
        <v>-43463462.171632543</v>
      </c>
      <c r="Y50" s="6">
        <f t="shared" si="2"/>
        <v>-47983541.167833522</v>
      </c>
      <c r="Z50" s="6">
        <f t="shared" si="2"/>
        <v>-51788761.554034993</v>
      </c>
      <c r="AA50" s="6">
        <f t="shared" si="2"/>
        <v>-55818999.50862319</v>
      </c>
      <c r="AB50" s="6">
        <f t="shared" si="2"/>
        <v>-58390057.235520117</v>
      </c>
      <c r="AC50" s="6">
        <f t="shared" si="2"/>
        <v>-62885641.037196651</v>
      </c>
      <c r="AD50" s="6">
        <f t="shared" si="2"/>
        <v>-63011384.328566357</v>
      </c>
      <c r="AE50" s="6">
        <f t="shared" si="2"/>
        <v>-61760719.913104564</v>
      </c>
      <c r="AF50" s="6">
        <f t="shared" si="2"/>
        <v>-61533013.247932859</v>
      </c>
      <c r="AG50" s="6">
        <f t="shared" si="2"/>
        <v>-61652016.214583114</v>
      </c>
      <c r="AH50" s="6">
        <f t="shared" si="2"/>
        <v>-60812896.913463637</v>
      </c>
      <c r="AI50" s="6">
        <f t="shared" si="2"/>
        <v>-61272578.383493006</v>
      </c>
      <c r="AJ50" s="6">
        <f t="shared" si="2"/>
        <v>-63882128.331785962</v>
      </c>
      <c r="AK50" s="6">
        <f t="shared" si="2"/>
        <v>-64591142.673594229</v>
      </c>
      <c r="AL50" s="6">
        <f t="shared" si="2"/>
        <v>-65609362.131606415</v>
      </c>
      <c r="AM50" s="6">
        <f t="shared" si="2"/>
        <v>-66926786.387124829</v>
      </c>
      <c r="AN50" s="6">
        <f t="shared" si="2"/>
        <v>-66974844.783493295</v>
      </c>
      <c r="AO50" s="6">
        <f t="shared" si="2"/>
        <v>-67979225.735529482</v>
      </c>
      <c r="AP50" s="6">
        <f t="shared" si="2"/>
        <v>-68945034.019595176</v>
      </c>
      <c r="AQ50" s="6">
        <f t="shared" si="2"/>
        <v>-67601657.92251493</v>
      </c>
      <c r="AR50" s="6">
        <f t="shared" si="2"/>
        <v>-68050411.64798741</v>
      </c>
    </row>
    <row r="51" spans="1:45">
      <c r="A51" t="s">
        <v>6</v>
      </c>
      <c r="B51" t="s">
        <v>7</v>
      </c>
      <c r="C51" t="s">
        <v>51</v>
      </c>
      <c r="D51" t="s">
        <v>19</v>
      </c>
      <c r="E51" s="6">
        <f>+E43+E47</f>
        <v>-34107459.199668549</v>
      </c>
      <c r="F51" s="6">
        <f t="shared" ref="F51:AR54" si="4">+F43+F47</f>
        <v>-39619161.215242743</v>
      </c>
      <c r="G51" s="6">
        <f t="shared" si="4"/>
        <v>-45467244.672651492</v>
      </c>
      <c r="H51" s="6">
        <f t="shared" si="4"/>
        <v>-48688122.940299027</v>
      </c>
      <c r="I51" s="6">
        <f t="shared" si="4"/>
        <v>-53442490.678263679</v>
      </c>
      <c r="J51" s="6">
        <f t="shared" si="4"/>
        <v>-54835191.123531565</v>
      </c>
      <c r="K51" s="6">
        <f t="shared" si="4"/>
        <v>-59904154.606900364</v>
      </c>
      <c r="L51" s="6">
        <f t="shared" si="4"/>
        <v>-61774283.570118532</v>
      </c>
      <c r="M51" s="6">
        <f t="shared" si="4"/>
        <v>-65962067.786186248</v>
      </c>
      <c r="N51" s="6">
        <f t="shared" si="4"/>
        <v>-69710776.255429655</v>
      </c>
      <c r="O51" s="6">
        <f t="shared" si="4"/>
        <v>-70748266.659442961</v>
      </c>
      <c r="P51" s="6">
        <f t="shared" si="4"/>
        <v>-79403893.535234362</v>
      </c>
      <c r="Q51" s="6">
        <f t="shared" si="4"/>
        <v>-77783905.50018172</v>
      </c>
      <c r="R51" s="6">
        <f t="shared" si="4"/>
        <v>-85283109.548405111</v>
      </c>
      <c r="S51" s="6">
        <f t="shared" si="4"/>
        <v>-84788900.397845089</v>
      </c>
      <c r="T51" s="6">
        <f t="shared" si="4"/>
        <v>-94777567.637546778</v>
      </c>
      <c r="U51" s="6">
        <f t="shared" si="4"/>
        <v>-105852115.5123377</v>
      </c>
      <c r="V51" s="6">
        <f t="shared" si="4"/>
        <v>-117834557.39781851</v>
      </c>
      <c r="W51" s="6">
        <f t="shared" si="4"/>
        <v>-120814825.93750767</v>
      </c>
      <c r="X51" s="6">
        <f t="shared" si="4"/>
        <v>-143173937.67653739</v>
      </c>
      <c r="Y51" s="6">
        <f t="shared" si="4"/>
        <v>-153719800.59133875</v>
      </c>
      <c r="Z51" s="6">
        <f t="shared" si="4"/>
        <v>-165599253.67164192</v>
      </c>
      <c r="AA51" s="6">
        <f t="shared" si="4"/>
        <v>-174942816.48633066</v>
      </c>
      <c r="AB51" s="6">
        <f t="shared" si="4"/>
        <v>-182844936.97365955</v>
      </c>
      <c r="AC51" s="6">
        <f t="shared" si="4"/>
        <v>-198553052.26454258</v>
      </c>
      <c r="AD51" s="6">
        <f t="shared" si="4"/>
        <v>-200089582.46632361</v>
      </c>
      <c r="AE51" s="6">
        <f t="shared" si="4"/>
        <v>-195459313.44246054</v>
      </c>
      <c r="AF51" s="6">
        <f t="shared" si="4"/>
        <v>-194934579.13997027</v>
      </c>
      <c r="AG51" s="6">
        <f t="shared" si="4"/>
        <v>-192666600.15982398</v>
      </c>
      <c r="AH51" s="6">
        <f t="shared" si="4"/>
        <v>-192932678.01174822</v>
      </c>
      <c r="AI51" s="6">
        <f t="shared" si="4"/>
        <v>-188321033.54290009</v>
      </c>
      <c r="AJ51" s="6">
        <f t="shared" si="4"/>
        <v>-191101504.58876646</v>
      </c>
      <c r="AK51" s="6">
        <f t="shared" si="4"/>
        <v>-188190991.18520111</v>
      </c>
      <c r="AL51" s="6">
        <f t="shared" si="4"/>
        <v>-191099155.28515115</v>
      </c>
      <c r="AM51" s="6">
        <f t="shared" si="4"/>
        <v>-189255405.91966689</v>
      </c>
      <c r="AN51" s="6">
        <f t="shared" si="4"/>
        <v>-194135940.82697108</v>
      </c>
      <c r="AO51" s="6">
        <f t="shared" si="4"/>
        <v>-190757484.03438193</v>
      </c>
      <c r="AP51" s="6">
        <f t="shared" si="4"/>
        <v>-201321891.54000944</v>
      </c>
      <c r="AQ51" s="6">
        <f t="shared" si="4"/>
        <v>-196030487.03356662</v>
      </c>
      <c r="AR51" s="6">
        <f t="shared" si="4"/>
        <v>-205890983.38466361</v>
      </c>
      <c r="AS51" t="s">
        <v>52</v>
      </c>
    </row>
    <row r="52" spans="1:45">
      <c r="A52" t="s">
        <v>12</v>
      </c>
      <c r="B52" t="s">
        <v>7</v>
      </c>
      <c r="C52" t="s">
        <v>51</v>
      </c>
      <c r="D52" t="s">
        <v>19</v>
      </c>
      <c r="E52" s="6">
        <f>+E44+E48</f>
        <v>-16980121.195283964</v>
      </c>
      <c r="F52" s="6">
        <f t="shared" ref="E52:T54" si="5">+F44+F48</f>
        <v>-18828320.966663431</v>
      </c>
      <c r="G52" s="6">
        <f t="shared" si="5"/>
        <v>-22183140.18722669</v>
      </c>
      <c r="H52" s="6">
        <f t="shared" si="5"/>
        <v>-23978380.345743082</v>
      </c>
      <c r="I52" s="6">
        <f t="shared" si="5"/>
        <v>-25294068.154227305</v>
      </c>
      <c r="J52" s="6">
        <f t="shared" si="5"/>
        <v>-24953503.571222082</v>
      </c>
      <c r="K52" s="6">
        <f t="shared" si="5"/>
        <v>-26653738.681058407</v>
      </c>
      <c r="L52" s="6">
        <f t="shared" si="5"/>
        <v>-26293127.506154127</v>
      </c>
      <c r="M52" s="6">
        <f t="shared" si="5"/>
        <v>-27560162.332556076</v>
      </c>
      <c r="N52" s="6">
        <f t="shared" si="5"/>
        <v>-28912342.408688024</v>
      </c>
      <c r="O52" s="6">
        <f t="shared" si="5"/>
        <v>-28225832.362128276</v>
      </c>
      <c r="P52" s="6">
        <f t="shared" si="5"/>
        <v>-31028195.938938793</v>
      </c>
      <c r="Q52" s="6">
        <f t="shared" si="5"/>
        <v>-30510850.698102988</v>
      </c>
      <c r="R52" s="6">
        <f t="shared" si="5"/>
        <v>-32965959.375782337</v>
      </c>
      <c r="S52" s="6">
        <f t="shared" si="5"/>
        <v>-33008883.283247232</v>
      </c>
      <c r="T52" s="6">
        <f t="shared" si="5"/>
        <v>-34374462.168972783</v>
      </c>
      <c r="U52" s="6">
        <f t="shared" si="4"/>
        <v>-34980807.582489327</v>
      </c>
      <c r="V52" s="6">
        <f t="shared" si="4"/>
        <v>-38346358.278406337</v>
      </c>
      <c r="W52" s="6">
        <f t="shared" si="4"/>
        <v>-39184088.359380618</v>
      </c>
      <c r="X52" s="6">
        <f t="shared" si="4"/>
        <v>-43424123.672436237</v>
      </c>
      <c r="Y52" s="6">
        <f t="shared" si="4"/>
        <v>-46688730.257633567</v>
      </c>
      <c r="Z52" s="6">
        <f t="shared" si="4"/>
        <v>-52856463.11782553</v>
      </c>
      <c r="AA52" s="6">
        <f t="shared" si="4"/>
        <v>-58664899.443141416</v>
      </c>
      <c r="AB52" s="6">
        <f t="shared" si="4"/>
        <v>-63598804.500342533</v>
      </c>
      <c r="AC52" s="6">
        <f t="shared" si="4"/>
        <v>-73219811.039425492</v>
      </c>
      <c r="AD52" s="6">
        <f t="shared" si="4"/>
        <v>-74425460.416830853</v>
      </c>
      <c r="AE52" s="6">
        <f t="shared" si="4"/>
        <v>-73377818.876848549</v>
      </c>
      <c r="AF52" s="6">
        <f t="shared" si="4"/>
        <v>-73530467.187062919</v>
      </c>
      <c r="AG52" s="6">
        <f t="shared" si="4"/>
        <v>-73232754.40540579</v>
      </c>
      <c r="AH52" s="6">
        <f t="shared" si="4"/>
        <v>-73435759.892332062</v>
      </c>
      <c r="AI52" s="6">
        <f t="shared" si="4"/>
        <v>-70218339.451038405</v>
      </c>
      <c r="AJ52" s="6">
        <f t="shared" si="4"/>
        <v>-70630727.714408576</v>
      </c>
      <c r="AK52" s="6">
        <f t="shared" si="4"/>
        <v>-69215713.089082509</v>
      </c>
      <c r="AL52" s="6">
        <f t="shared" si="4"/>
        <v>-69723863.216860145</v>
      </c>
      <c r="AM52" s="6">
        <f t="shared" si="4"/>
        <v>-68309543.516420707</v>
      </c>
      <c r="AN52" s="6">
        <f t="shared" si="4"/>
        <v>-69679433.295660511</v>
      </c>
      <c r="AO52" s="6">
        <f t="shared" si="4"/>
        <v>-67365221.236644655</v>
      </c>
      <c r="AP52" s="6">
        <f t="shared" si="4"/>
        <v>-70903754.479501486</v>
      </c>
      <c r="AQ52" s="6">
        <f t="shared" si="4"/>
        <v>-69752925.571948111</v>
      </c>
      <c r="AR52" s="6">
        <f t="shared" si="4"/>
        <v>-72999889.832659811</v>
      </c>
    </row>
    <row r="53" spans="1:45">
      <c r="A53" t="s">
        <v>14</v>
      </c>
      <c r="B53" t="s">
        <v>7</v>
      </c>
      <c r="C53" t="s">
        <v>51</v>
      </c>
      <c r="D53" t="s">
        <v>19</v>
      </c>
      <c r="E53" s="6">
        <f>+E45+E49</f>
        <v>-9087011.2820151746</v>
      </c>
      <c r="F53" s="6">
        <f>+F45+F49</f>
        <v>-11317407.115004219</v>
      </c>
      <c r="G53" s="6">
        <f t="shared" si="4"/>
        <v>-12613788.054349611</v>
      </c>
      <c r="H53" s="6">
        <f t="shared" si="4"/>
        <v>-14502602.130915092</v>
      </c>
      <c r="I53" s="6">
        <f t="shared" si="4"/>
        <v>-15510078.585372485</v>
      </c>
      <c r="J53" s="6">
        <f t="shared" si="4"/>
        <v>-15673368.373939168</v>
      </c>
      <c r="K53" s="6">
        <f t="shared" si="4"/>
        <v>-16723493.203438617</v>
      </c>
      <c r="L53" s="6">
        <f t="shared" si="4"/>
        <v>-16861500.053988218</v>
      </c>
      <c r="M53" s="6">
        <f t="shared" si="4"/>
        <v>-18878438.439536121</v>
      </c>
      <c r="N53" s="6">
        <f t="shared" si="4"/>
        <v>-18858574.674656488</v>
      </c>
      <c r="O53" s="6">
        <f t="shared" si="4"/>
        <v>-21089791.373318236</v>
      </c>
      <c r="P53" s="6">
        <f t="shared" si="4"/>
        <v>-22008103.206261665</v>
      </c>
      <c r="Q53" s="6">
        <f t="shared" si="4"/>
        <v>-23357671.026648529</v>
      </c>
      <c r="R53" s="6">
        <f t="shared" si="4"/>
        <v>-23838298.315798625</v>
      </c>
      <c r="S53" s="6">
        <f t="shared" si="4"/>
        <v>-24908934.325826768</v>
      </c>
      <c r="T53" s="6">
        <f t="shared" si="4"/>
        <v>-25612496.038991254</v>
      </c>
      <c r="U53" s="6">
        <f t="shared" si="4"/>
        <v>-31359792.983352356</v>
      </c>
      <c r="V53" s="6">
        <f t="shared" si="4"/>
        <v>-33879797.193328589</v>
      </c>
      <c r="W53" s="6">
        <f t="shared" si="4"/>
        <v>-33586900.893148907</v>
      </c>
      <c r="X53" s="6">
        <f t="shared" si="4"/>
        <v>-45576732.225237899</v>
      </c>
      <c r="Y53" s="6">
        <f t="shared" si="4"/>
        <v>-48613669.810848042</v>
      </c>
      <c r="Z53" s="6">
        <f t="shared" si="4"/>
        <v>-52479219.761871532</v>
      </c>
      <c r="AA53" s="6">
        <f t="shared" si="4"/>
        <v>-52536223.208107159</v>
      </c>
      <c r="AB53" s="6">
        <f t="shared" si="4"/>
        <v>-56499782.449672066</v>
      </c>
      <c r="AC53" s="6">
        <f t="shared" si="4"/>
        <v>-57860304.084997371</v>
      </c>
      <c r="AD53" s="6">
        <f t="shared" si="4"/>
        <v>-60970426.121749878</v>
      </c>
      <c r="AE53" s="6">
        <f t="shared" si="4"/>
        <v>-57793523.084211983</v>
      </c>
      <c r="AF53" s="6">
        <f t="shared" si="4"/>
        <v>-59299540.956812084</v>
      </c>
      <c r="AG53" s="6">
        <f t="shared" si="4"/>
        <v>-57229792.942886569</v>
      </c>
      <c r="AH53" s="6">
        <f t="shared" si="4"/>
        <v>-60104727.839262113</v>
      </c>
      <c r="AI53" s="6">
        <f t="shared" si="4"/>
        <v>-58029320.537369691</v>
      </c>
      <c r="AJ53" s="6">
        <f t="shared" si="4"/>
        <v>-58664457.605859622</v>
      </c>
      <c r="AK53" s="6">
        <f t="shared" si="4"/>
        <v>-56559051.687514223</v>
      </c>
      <c r="AL53" s="6">
        <f t="shared" si="4"/>
        <v>-57137291.190640651</v>
      </c>
      <c r="AM53" s="6">
        <f t="shared" si="4"/>
        <v>-56655580.948665753</v>
      </c>
      <c r="AN53" s="6">
        <f t="shared" si="4"/>
        <v>-57211290.647839434</v>
      </c>
      <c r="AO53" s="6">
        <f t="shared" si="4"/>
        <v>-57508720.079454757</v>
      </c>
      <c r="AP53" s="6">
        <f t="shared" si="4"/>
        <v>-59408694.74882555</v>
      </c>
      <c r="AQ53" s="6">
        <f t="shared" si="4"/>
        <v>-59199265.384244621</v>
      </c>
      <c r="AR53" s="6">
        <f t="shared" si="4"/>
        <v>-60521733.582072265</v>
      </c>
    </row>
    <row r="54" spans="1:45">
      <c r="A54" t="s">
        <v>16</v>
      </c>
      <c r="B54" t="s">
        <v>7</v>
      </c>
      <c r="C54" t="s">
        <v>51</v>
      </c>
      <c r="D54" t="s">
        <v>19</v>
      </c>
      <c r="E54" s="6">
        <f t="shared" si="5"/>
        <v>-9914213.5042239986</v>
      </c>
      <c r="F54" s="6">
        <f t="shared" si="4"/>
        <v>-13179897.793477613</v>
      </c>
      <c r="G54" s="6">
        <f t="shared" si="4"/>
        <v>-13304863.37100268</v>
      </c>
      <c r="H54" s="6">
        <f t="shared" si="4"/>
        <v>-15103159.382671457</v>
      </c>
      <c r="I54" s="6">
        <f t="shared" si="4"/>
        <v>-15944833.746063856</v>
      </c>
      <c r="J54" s="6">
        <f t="shared" si="4"/>
        <v>-19299878.448473003</v>
      </c>
      <c r="K54" s="6">
        <f t="shared" si="4"/>
        <v>-19968205.290814035</v>
      </c>
      <c r="L54" s="6">
        <f t="shared" si="4"/>
        <v>-23681818.003674585</v>
      </c>
      <c r="M54" s="6">
        <f t="shared" si="4"/>
        <v>-23490137.917317912</v>
      </c>
      <c r="N54" s="6">
        <f t="shared" si="4"/>
        <v>-26813241.866310015</v>
      </c>
      <c r="O54" s="6">
        <f t="shared" si="4"/>
        <v>-25868032.829734758</v>
      </c>
      <c r="P54" s="6">
        <f t="shared" si="4"/>
        <v>-31397303.346702885</v>
      </c>
      <c r="Q54" s="6">
        <f t="shared" si="4"/>
        <v>-28681009.138091929</v>
      </c>
      <c r="R54" s="6">
        <f t="shared" si="4"/>
        <v>-33652528.87918283</v>
      </c>
      <c r="S54" s="6">
        <f t="shared" si="4"/>
        <v>-31876670.623077866</v>
      </c>
      <c r="T54" s="6">
        <f t="shared" si="4"/>
        <v>-40447731.4170506</v>
      </c>
      <c r="U54" s="6">
        <f t="shared" si="4"/>
        <v>-45507956.262027457</v>
      </c>
      <c r="V54" s="6">
        <f t="shared" si="4"/>
        <v>-52482879.866367593</v>
      </c>
      <c r="W54" s="6">
        <f t="shared" si="4"/>
        <v>-54435444.79526411</v>
      </c>
      <c r="X54" s="6">
        <f t="shared" si="4"/>
        <v>-62609325.992501512</v>
      </c>
      <c r="Y54" s="6">
        <f t="shared" si="4"/>
        <v>-66050007.267033994</v>
      </c>
      <c r="Z54" s="6">
        <f t="shared" si="4"/>
        <v>-69936201.760834038</v>
      </c>
      <c r="AA54" s="6">
        <f t="shared" si="4"/>
        <v>-73213537.988591075</v>
      </c>
      <c r="AB54" s="6">
        <f t="shared" si="4"/>
        <v>-74580246.483361512</v>
      </c>
      <c r="AC54" s="6">
        <f t="shared" si="4"/>
        <v>-77961275.361630782</v>
      </c>
      <c r="AD54" s="6">
        <f t="shared" si="4"/>
        <v>-77353894.190915808</v>
      </c>
      <c r="AE54" s="6">
        <f t="shared" si="4"/>
        <v>-74986771.187521189</v>
      </c>
      <c r="AF54" s="6">
        <f t="shared" si="4"/>
        <v>-74287045.509375483</v>
      </c>
      <c r="AG54" s="6">
        <f t="shared" si="4"/>
        <v>-73188938.282848522</v>
      </c>
      <c r="AH54" s="6">
        <f t="shared" si="4"/>
        <v>-72531275.526406154</v>
      </c>
      <c r="AI54" s="6">
        <f t="shared" si="4"/>
        <v>-71607516.015832573</v>
      </c>
      <c r="AJ54" s="6">
        <f t="shared" si="4"/>
        <v>-74962723.370198444</v>
      </c>
      <c r="AK54" s="6">
        <f t="shared" si="4"/>
        <v>-73939446.370324939</v>
      </c>
      <c r="AL54" s="6">
        <f t="shared" si="4"/>
        <v>-76810957.898651466</v>
      </c>
      <c r="AM54" s="6">
        <f t="shared" si="4"/>
        <v>-75813002.772053033</v>
      </c>
      <c r="AN54" s="6">
        <f t="shared" si="4"/>
        <v>-79143288.406228706</v>
      </c>
      <c r="AO54" s="6">
        <f t="shared" si="4"/>
        <v>-77351860.660893813</v>
      </c>
      <c r="AP54" s="6">
        <f t="shared" si="4"/>
        <v>-82840628.264348865</v>
      </c>
      <c r="AQ54" s="6">
        <f t="shared" si="4"/>
        <v>-78676551.127790406</v>
      </c>
      <c r="AR54" s="6">
        <f t="shared" si="4"/>
        <v>-84178970.737609997</v>
      </c>
    </row>
    <row r="55" spans="1:45">
      <c r="A55" t="s">
        <v>6</v>
      </c>
      <c r="B55" t="s">
        <v>28</v>
      </c>
      <c r="C55" t="s">
        <v>8</v>
      </c>
      <c r="D55" t="s">
        <v>9</v>
      </c>
      <c r="E55" s="6">
        <f>SUM(E56:E58)</f>
        <v>1500000</v>
      </c>
      <c r="F55" s="6">
        <f>SUM(F56:F58)</f>
        <v>3000000</v>
      </c>
      <c r="G55" s="6">
        <f t="shared" ref="G55:AR55" si="6">SUM(G56:G58)</f>
        <v>4500000</v>
      </c>
      <c r="H55" s="6">
        <f t="shared" si="6"/>
        <v>6000000</v>
      </c>
      <c r="I55" s="6">
        <f t="shared" si="6"/>
        <v>7500000</v>
      </c>
      <c r="J55" s="6">
        <f t="shared" si="6"/>
        <v>9000000</v>
      </c>
      <c r="K55" s="6">
        <f t="shared" si="6"/>
        <v>10500000</v>
      </c>
      <c r="L55" s="6">
        <f t="shared" si="6"/>
        <v>12000000</v>
      </c>
      <c r="M55" s="6">
        <f t="shared" si="6"/>
        <v>13500000</v>
      </c>
      <c r="N55" s="6">
        <f t="shared" si="6"/>
        <v>15000000</v>
      </c>
      <c r="O55" s="6">
        <f t="shared" si="6"/>
        <v>16500000</v>
      </c>
      <c r="P55" s="6">
        <f t="shared" si="6"/>
        <v>18000000</v>
      </c>
      <c r="Q55" s="6">
        <f t="shared" si="6"/>
        <v>19500000</v>
      </c>
      <c r="R55" s="6">
        <f t="shared" si="6"/>
        <v>21000000</v>
      </c>
      <c r="S55" s="6">
        <f t="shared" si="6"/>
        <v>22500000</v>
      </c>
      <c r="T55" s="6">
        <f t="shared" si="6"/>
        <v>24000000</v>
      </c>
      <c r="U55" s="6">
        <f t="shared" si="6"/>
        <v>25500000</v>
      </c>
      <c r="V55" s="6">
        <f t="shared" si="6"/>
        <v>27000000</v>
      </c>
      <c r="W55" s="6">
        <f t="shared" si="6"/>
        <v>28500000</v>
      </c>
      <c r="X55" s="6">
        <f t="shared" si="6"/>
        <v>30000000</v>
      </c>
      <c r="Y55" s="6">
        <f t="shared" si="6"/>
        <v>31500000</v>
      </c>
      <c r="Z55" s="6">
        <f t="shared" si="6"/>
        <v>33000000</v>
      </c>
      <c r="AA55" s="6">
        <f t="shared" si="6"/>
        <v>34500000</v>
      </c>
      <c r="AB55" s="6">
        <f t="shared" si="6"/>
        <v>36000000</v>
      </c>
      <c r="AC55" s="6">
        <f t="shared" si="6"/>
        <v>37500000</v>
      </c>
      <c r="AD55" s="6">
        <f t="shared" si="6"/>
        <v>39000000</v>
      </c>
      <c r="AE55" s="6">
        <f t="shared" si="6"/>
        <v>40500000</v>
      </c>
      <c r="AF55" s="6">
        <f t="shared" si="6"/>
        <v>42000000</v>
      </c>
      <c r="AG55" s="6">
        <f t="shared" si="6"/>
        <v>43500000</v>
      </c>
      <c r="AH55" s="6">
        <f t="shared" si="6"/>
        <v>45000000</v>
      </c>
      <c r="AI55" s="6">
        <f t="shared" si="6"/>
        <v>46500000</v>
      </c>
      <c r="AJ55" s="6">
        <f t="shared" si="6"/>
        <v>48000000</v>
      </c>
      <c r="AK55" s="6">
        <f t="shared" si="6"/>
        <v>49500000</v>
      </c>
      <c r="AL55" s="6">
        <f t="shared" si="6"/>
        <v>51000000</v>
      </c>
      <c r="AM55" s="6">
        <f t="shared" si="6"/>
        <v>52500000</v>
      </c>
      <c r="AN55" s="6">
        <f t="shared" si="6"/>
        <v>54000000</v>
      </c>
      <c r="AO55" s="6">
        <f t="shared" si="6"/>
        <v>55500000</v>
      </c>
      <c r="AP55" s="6">
        <f t="shared" si="6"/>
        <v>57000000</v>
      </c>
      <c r="AQ55" s="6">
        <f t="shared" si="6"/>
        <v>58500000</v>
      </c>
      <c r="AR55" s="6">
        <f t="shared" si="6"/>
        <v>60000000</v>
      </c>
    </row>
    <row r="56" spans="1:45">
      <c r="A56" t="s">
        <v>12</v>
      </c>
      <c r="B56" t="s">
        <v>28</v>
      </c>
      <c r="C56" t="s">
        <v>8</v>
      </c>
      <c r="D56" t="s">
        <v>9</v>
      </c>
      <c r="E56" s="1">
        <v>525000</v>
      </c>
      <c r="F56" s="6">
        <f>+E56+525000</f>
        <v>1050000</v>
      </c>
      <c r="G56" s="6">
        <f t="shared" ref="G56:AR56" si="7">+F56+525000</f>
        <v>1575000</v>
      </c>
      <c r="H56" s="6">
        <f t="shared" si="7"/>
        <v>2100000</v>
      </c>
      <c r="I56" s="6">
        <f t="shared" si="7"/>
        <v>2625000</v>
      </c>
      <c r="J56" s="6">
        <f t="shared" si="7"/>
        <v>3150000</v>
      </c>
      <c r="K56" s="6">
        <f t="shared" si="7"/>
        <v>3675000</v>
      </c>
      <c r="L56" s="6">
        <f t="shared" si="7"/>
        <v>4200000</v>
      </c>
      <c r="M56" s="6">
        <f t="shared" si="7"/>
        <v>4725000</v>
      </c>
      <c r="N56" s="6">
        <f t="shared" si="7"/>
        <v>5250000</v>
      </c>
      <c r="O56" s="6">
        <f t="shared" si="7"/>
        <v>5775000</v>
      </c>
      <c r="P56" s="6">
        <f t="shared" si="7"/>
        <v>6300000</v>
      </c>
      <c r="Q56" s="6">
        <f t="shared" si="7"/>
        <v>6825000</v>
      </c>
      <c r="R56" s="6">
        <f t="shared" si="7"/>
        <v>7350000</v>
      </c>
      <c r="S56" s="6">
        <f t="shared" si="7"/>
        <v>7875000</v>
      </c>
      <c r="T56" s="6">
        <f t="shared" si="7"/>
        <v>8400000</v>
      </c>
      <c r="U56" s="6">
        <f t="shared" si="7"/>
        <v>8925000</v>
      </c>
      <c r="V56" s="6">
        <f t="shared" si="7"/>
        <v>9450000</v>
      </c>
      <c r="W56" s="6">
        <f t="shared" si="7"/>
        <v>9975000</v>
      </c>
      <c r="X56" s="6">
        <f t="shared" si="7"/>
        <v>10500000</v>
      </c>
      <c r="Y56" s="6">
        <f t="shared" si="7"/>
        <v>11025000</v>
      </c>
      <c r="Z56" s="6">
        <f t="shared" si="7"/>
        <v>11550000</v>
      </c>
      <c r="AA56" s="6">
        <f t="shared" si="7"/>
        <v>12075000</v>
      </c>
      <c r="AB56" s="6">
        <f t="shared" si="7"/>
        <v>12600000</v>
      </c>
      <c r="AC56" s="6">
        <f t="shared" si="7"/>
        <v>13125000</v>
      </c>
      <c r="AD56" s="6">
        <f t="shared" si="7"/>
        <v>13650000</v>
      </c>
      <c r="AE56" s="6">
        <f t="shared" si="7"/>
        <v>14175000</v>
      </c>
      <c r="AF56" s="6">
        <f t="shared" si="7"/>
        <v>14700000</v>
      </c>
      <c r="AG56" s="6">
        <f t="shared" si="7"/>
        <v>15225000</v>
      </c>
      <c r="AH56" s="6">
        <f t="shared" si="7"/>
        <v>15750000</v>
      </c>
      <c r="AI56" s="6">
        <f t="shared" si="7"/>
        <v>16275000</v>
      </c>
      <c r="AJ56" s="6">
        <f t="shared" si="7"/>
        <v>16800000</v>
      </c>
      <c r="AK56" s="6">
        <f t="shared" si="7"/>
        <v>17325000</v>
      </c>
      <c r="AL56" s="6">
        <f t="shared" si="7"/>
        <v>17850000</v>
      </c>
      <c r="AM56" s="6">
        <f t="shared" si="7"/>
        <v>18375000</v>
      </c>
      <c r="AN56" s="6">
        <f t="shared" si="7"/>
        <v>18900000</v>
      </c>
      <c r="AO56" s="6">
        <f t="shared" si="7"/>
        <v>19425000</v>
      </c>
      <c r="AP56" s="6">
        <f t="shared" si="7"/>
        <v>19950000</v>
      </c>
      <c r="AQ56" s="6">
        <f t="shared" si="7"/>
        <v>20475000</v>
      </c>
      <c r="AR56" s="6">
        <f t="shared" si="7"/>
        <v>21000000</v>
      </c>
    </row>
    <row r="57" spans="1:45">
      <c r="A57" t="s">
        <v>14</v>
      </c>
      <c r="B57" t="s">
        <v>28</v>
      </c>
      <c r="C57" t="s">
        <v>8</v>
      </c>
      <c r="D57" t="s">
        <v>9</v>
      </c>
      <c r="E57" s="1">
        <v>450000</v>
      </c>
      <c r="F57" s="6">
        <f>+E57+450000</f>
        <v>900000</v>
      </c>
      <c r="G57" s="6">
        <f t="shared" ref="G57:AR57" si="8">+F57+450000</f>
        <v>1350000</v>
      </c>
      <c r="H57" s="6">
        <f t="shared" si="8"/>
        <v>1800000</v>
      </c>
      <c r="I57" s="6">
        <f t="shared" si="8"/>
        <v>2250000</v>
      </c>
      <c r="J57" s="6">
        <f t="shared" si="8"/>
        <v>2700000</v>
      </c>
      <c r="K57" s="6">
        <f t="shared" si="8"/>
        <v>3150000</v>
      </c>
      <c r="L57" s="6">
        <f t="shared" si="8"/>
        <v>3600000</v>
      </c>
      <c r="M57" s="6">
        <f t="shared" si="8"/>
        <v>4050000</v>
      </c>
      <c r="N57" s="6">
        <f>+M57+450000</f>
        <v>4500000</v>
      </c>
      <c r="O57" s="6">
        <f t="shared" si="8"/>
        <v>4950000</v>
      </c>
      <c r="P57" s="6">
        <f t="shared" si="8"/>
        <v>5400000</v>
      </c>
      <c r="Q57" s="6">
        <f t="shared" si="8"/>
        <v>5850000</v>
      </c>
      <c r="R57" s="6">
        <f t="shared" si="8"/>
        <v>6300000</v>
      </c>
      <c r="S57" s="6">
        <f t="shared" si="8"/>
        <v>6750000</v>
      </c>
      <c r="T57" s="6">
        <f t="shared" si="8"/>
        <v>7200000</v>
      </c>
      <c r="U57" s="6">
        <f t="shared" si="8"/>
        <v>7650000</v>
      </c>
      <c r="V57" s="6">
        <f t="shared" si="8"/>
        <v>8100000</v>
      </c>
      <c r="W57" s="6">
        <f t="shared" si="8"/>
        <v>8550000</v>
      </c>
      <c r="X57" s="6">
        <f t="shared" si="8"/>
        <v>9000000</v>
      </c>
      <c r="Y57" s="6">
        <f t="shared" si="8"/>
        <v>9450000</v>
      </c>
      <c r="Z57" s="6">
        <f t="shared" si="8"/>
        <v>9900000</v>
      </c>
      <c r="AA57" s="6">
        <f t="shared" si="8"/>
        <v>10350000</v>
      </c>
      <c r="AB57" s="6">
        <f t="shared" si="8"/>
        <v>10800000</v>
      </c>
      <c r="AC57" s="6">
        <f t="shared" si="8"/>
        <v>11250000</v>
      </c>
      <c r="AD57" s="6">
        <f t="shared" si="8"/>
        <v>11700000</v>
      </c>
      <c r="AE57" s="6">
        <f t="shared" si="8"/>
        <v>12150000</v>
      </c>
      <c r="AF57" s="6">
        <f t="shared" si="8"/>
        <v>12600000</v>
      </c>
      <c r="AG57" s="6">
        <f t="shared" si="8"/>
        <v>13050000</v>
      </c>
      <c r="AH57" s="6">
        <f t="shared" si="8"/>
        <v>13500000</v>
      </c>
      <c r="AI57" s="6">
        <f t="shared" si="8"/>
        <v>13950000</v>
      </c>
      <c r="AJ57" s="6">
        <f t="shared" si="8"/>
        <v>14400000</v>
      </c>
      <c r="AK57" s="6">
        <f t="shared" si="8"/>
        <v>14850000</v>
      </c>
      <c r="AL57" s="6">
        <f t="shared" si="8"/>
        <v>15300000</v>
      </c>
      <c r="AM57" s="6">
        <f t="shared" si="8"/>
        <v>15750000</v>
      </c>
      <c r="AN57" s="6">
        <f t="shared" si="8"/>
        <v>16200000</v>
      </c>
      <c r="AO57" s="6">
        <f t="shared" si="8"/>
        <v>16650000</v>
      </c>
      <c r="AP57" s="6">
        <f t="shared" si="8"/>
        <v>17100000</v>
      </c>
      <c r="AQ57" s="6">
        <f t="shared" si="8"/>
        <v>17550000</v>
      </c>
      <c r="AR57" s="6">
        <f t="shared" si="8"/>
        <v>18000000</v>
      </c>
    </row>
    <row r="58" spans="1:45">
      <c r="A58" t="s">
        <v>16</v>
      </c>
      <c r="B58" t="s">
        <v>28</v>
      </c>
      <c r="C58" t="s">
        <v>8</v>
      </c>
      <c r="D58" t="s">
        <v>9</v>
      </c>
      <c r="E58" s="1">
        <v>525000</v>
      </c>
      <c r="F58" s="6">
        <f>+E58+525000</f>
        <v>1050000</v>
      </c>
      <c r="G58" s="6">
        <f t="shared" ref="G58:AR58" si="9">+F58+525000</f>
        <v>1575000</v>
      </c>
      <c r="H58" s="6">
        <f t="shared" si="9"/>
        <v>2100000</v>
      </c>
      <c r="I58" s="6">
        <f t="shared" si="9"/>
        <v>2625000</v>
      </c>
      <c r="J58" s="6">
        <f t="shared" si="9"/>
        <v>3150000</v>
      </c>
      <c r="K58" s="6">
        <f t="shared" si="9"/>
        <v>3675000</v>
      </c>
      <c r="L58" s="6">
        <f t="shared" si="9"/>
        <v>4200000</v>
      </c>
      <c r="M58" s="6">
        <f t="shared" si="9"/>
        <v>4725000</v>
      </c>
      <c r="N58" s="6">
        <f t="shared" si="9"/>
        <v>5250000</v>
      </c>
      <c r="O58" s="6">
        <f t="shared" si="9"/>
        <v>5775000</v>
      </c>
      <c r="P58" s="6">
        <f t="shared" si="9"/>
        <v>6300000</v>
      </c>
      <c r="Q58" s="6">
        <f t="shared" si="9"/>
        <v>6825000</v>
      </c>
      <c r="R58" s="6">
        <f t="shared" si="9"/>
        <v>7350000</v>
      </c>
      <c r="S58" s="6">
        <f t="shared" si="9"/>
        <v>7875000</v>
      </c>
      <c r="T58" s="6">
        <f t="shared" si="9"/>
        <v>8400000</v>
      </c>
      <c r="U58" s="6">
        <f t="shared" si="9"/>
        <v>8925000</v>
      </c>
      <c r="V58" s="6">
        <f t="shared" si="9"/>
        <v>9450000</v>
      </c>
      <c r="W58" s="6">
        <f t="shared" si="9"/>
        <v>9975000</v>
      </c>
      <c r="X58" s="6">
        <f t="shared" si="9"/>
        <v>10500000</v>
      </c>
      <c r="Y58" s="6">
        <f t="shared" si="9"/>
        <v>11025000</v>
      </c>
      <c r="Z58" s="6">
        <f t="shared" si="9"/>
        <v>11550000</v>
      </c>
      <c r="AA58" s="6">
        <f t="shared" si="9"/>
        <v>12075000</v>
      </c>
      <c r="AB58" s="6">
        <f t="shared" si="9"/>
        <v>12600000</v>
      </c>
      <c r="AC58" s="6">
        <f t="shared" si="9"/>
        <v>13125000</v>
      </c>
      <c r="AD58" s="6">
        <f t="shared" si="9"/>
        <v>13650000</v>
      </c>
      <c r="AE58" s="6">
        <f t="shared" si="9"/>
        <v>14175000</v>
      </c>
      <c r="AF58" s="6">
        <f t="shared" si="9"/>
        <v>14700000</v>
      </c>
      <c r="AG58" s="6">
        <f t="shared" si="9"/>
        <v>15225000</v>
      </c>
      <c r="AH58" s="6">
        <f t="shared" si="9"/>
        <v>15750000</v>
      </c>
      <c r="AI58" s="6">
        <f t="shared" si="9"/>
        <v>16275000</v>
      </c>
      <c r="AJ58" s="6">
        <f t="shared" si="9"/>
        <v>16800000</v>
      </c>
      <c r="AK58" s="6">
        <f t="shared" si="9"/>
        <v>17325000</v>
      </c>
      <c r="AL58" s="6">
        <f t="shared" si="9"/>
        <v>17850000</v>
      </c>
      <c r="AM58" s="6">
        <f t="shared" si="9"/>
        <v>18375000</v>
      </c>
      <c r="AN58" s="6">
        <f t="shared" si="9"/>
        <v>18900000</v>
      </c>
      <c r="AO58" s="6">
        <f t="shared" si="9"/>
        <v>19425000</v>
      </c>
      <c r="AP58" s="6">
        <f t="shared" si="9"/>
        <v>19950000</v>
      </c>
      <c r="AQ58" s="6">
        <f t="shared" si="9"/>
        <v>20475000</v>
      </c>
      <c r="AR58" s="6">
        <f t="shared" si="9"/>
        <v>21000000</v>
      </c>
    </row>
    <row r="59" spans="1:45">
      <c r="A59" s="13" t="s">
        <v>6</v>
      </c>
      <c r="B59" s="13" t="s">
        <v>28</v>
      </c>
      <c r="C59" s="13" t="s">
        <v>36</v>
      </c>
      <c r="D59" s="13" t="s">
        <v>19</v>
      </c>
      <c r="E59" s="6">
        <f>+E55/E3*E27</f>
        <v>149059414.8149119</v>
      </c>
      <c r="F59" s="6">
        <f t="shared" ref="F59:AR59" si="10">+F55/F3*F27</f>
        <v>143747530.00267762</v>
      </c>
      <c r="G59" s="6">
        <f t="shared" si="10"/>
        <v>143416382.95306054</v>
      </c>
      <c r="H59" s="6">
        <f t="shared" si="10"/>
        <v>162186137.72519577</v>
      </c>
      <c r="I59" s="6">
        <f t="shared" si="10"/>
        <v>163686794.95950183</v>
      </c>
      <c r="J59" s="6">
        <f t="shared" si="10"/>
        <v>184799489.60443407</v>
      </c>
      <c r="K59" s="6">
        <f t="shared" si="10"/>
        <v>180334907.97640631</v>
      </c>
      <c r="L59" s="6">
        <f t="shared" si="10"/>
        <v>202965075.5749253</v>
      </c>
      <c r="M59" s="6">
        <f t="shared" si="10"/>
        <v>190357144.8973029</v>
      </c>
      <c r="N59" s="6">
        <f t="shared" si="10"/>
        <v>215414998.10931936</v>
      </c>
      <c r="O59" s="6">
        <f t="shared" si="10"/>
        <v>203726185.89118728</v>
      </c>
      <c r="P59" s="6">
        <f t="shared" si="10"/>
        <v>217613721.44515315</v>
      </c>
      <c r="Q59" s="6">
        <f t="shared" si="10"/>
        <v>212254896.31678891</v>
      </c>
      <c r="R59" s="6">
        <f t="shared" si="10"/>
        <v>236046941.37457666</v>
      </c>
      <c r="S59" s="6">
        <f t="shared" si="10"/>
        <v>231791940.07313633</v>
      </c>
      <c r="T59" s="6">
        <f t="shared" si="10"/>
        <v>229151602.76979282</v>
      </c>
      <c r="U59" s="6">
        <f t="shared" si="10"/>
        <v>170424831.75506178</v>
      </c>
      <c r="V59" s="6">
        <f t="shared" si="10"/>
        <v>168775043.39134514</v>
      </c>
      <c r="W59" s="6">
        <f t="shared" si="10"/>
        <v>146464028.65781471</v>
      </c>
      <c r="X59" s="6">
        <f t="shared" si="10"/>
        <v>121171841.5685623</v>
      </c>
      <c r="Y59" s="6">
        <f t="shared" si="10"/>
        <v>103629697.29589351</v>
      </c>
      <c r="Z59" s="6">
        <f t="shared" si="10"/>
        <v>94154583.011716887</v>
      </c>
      <c r="AA59" s="6">
        <f t="shared" si="10"/>
        <v>84206282.699552953</v>
      </c>
      <c r="AB59" s="6">
        <f t="shared" si="10"/>
        <v>78215905.308419421</v>
      </c>
      <c r="AC59" s="6">
        <f t="shared" si="10"/>
        <v>65136038.19471471</v>
      </c>
      <c r="AD59" s="6">
        <f t="shared" si="10"/>
        <v>68206446.394226283</v>
      </c>
      <c r="AE59" s="6">
        <f t="shared" si="10"/>
        <v>63653316.014614232</v>
      </c>
      <c r="AF59" s="6">
        <f t="shared" si="10"/>
        <v>68550280.231934741</v>
      </c>
      <c r="AG59" s="6">
        <f t="shared" si="10"/>
        <v>63286578.186127372</v>
      </c>
      <c r="AH59" s="6">
        <f t="shared" si="10"/>
        <v>69787576.649768874</v>
      </c>
      <c r="AI59" s="6">
        <f t="shared" si="10"/>
        <v>65329092.894341484</v>
      </c>
      <c r="AJ59" s="6">
        <f t="shared" si="10"/>
        <v>72001308.773053333</v>
      </c>
      <c r="AK59" s="6">
        <f t="shared" si="10"/>
        <v>67472274.958045259</v>
      </c>
      <c r="AL59" s="6">
        <f t="shared" si="10"/>
        <v>75356937.828372419</v>
      </c>
      <c r="AM59" s="6">
        <f t="shared" si="10"/>
        <v>70390130.90370813</v>
      </c>
      <c r="AN59" s="6">
        <f t="shared" si="10"/>
        <v>79778545.025662303</v>
      </c>
      <c r="AO59" s="6">
        <f t="shared" si="10"/>
        <v>74573320.223351389</v>
      </c>
      <c r="AP59" s="6">
        <f t="shared" si="10"/>
        <v>83055239.434858769</v>
      </c>
      <c r="AQ59" s="6">
        <f t="shared" si="10"/>
        <v>79718772.237883985</v>
      </c>
      <c r="AR59" s="6">
        <f t="shared" si="10"/>
        <v>88008770.698848844</v>
      </c>
    </row>
    <row r="60" spans="1:45">
      <c r="A60" t="s">
        <v>12</v>
      </c>
      <c r="B60" t="s">
        <v>28</v>
      </c>
      <c r="C60" t="s">
        <v>36</v>
      </c>
      <c r="D60" t="s">
        <v>19</v>
      </c>
      <c r="E60" s="6">
        <f>+E56/E4*E28</f>
        <v>51951721.535197549</v>
      </c>
      <c r="F60" s="6">
        <f t="shared" ref="F60:AR62" si="11">+F56/F4*F28</f>
        <v>50332915.887714289</v>
      </c>
      <c r="G60" s="6">
        <f t="shared" si="11"/>
        <v>56625200.319732629</v>
      </c>
      <c r="H60" s="6">
        <f t="shared" si="11"/>
        <v>63488819.666946292</v>
      </c>
      <c r="I60" s="6">
        <f t="shared" si="11"/>
        <v>71990352.912750885</v>
      </c>
      <c r="J60" s="6">
        <f t="shared" si="11"/>
        <v>77163532.121279836</v>
      </c>
      <c r="K60" s="6">
        <f t="shared" si="11"/>
        <v>79332319.886677712</v>
      </c>
      <c r="L60" s="6">
        <f t="shared" si="11"/>
        <v>86350007.730699643</v>
      </c>
      <c r="M60" s="6">
        <f t="shared" si="11"/>
        <v>87212592.656041071</v>
      </c>
      <c r="N60" s="6">
        <f t="shared" si="11"/>
        <v>94422882.004656956</v>
      </c>
      <c r="O60" s="6">
        <f t="shared" si="11"/>
        <v>100645865.75161475</v>
      </c>
      <c r="P60" s="6">
        <f t="shared" si="11"/>
        <v>101510672.70887549</v>
      </c>
      <c r="Q60" s="6">
        <f t="shared" si="11"/>
        <v>104820246.56574523</v>
      </c>
      <c r="R60" s="6">
        <f t="shared" si="11"/>
        <v>109069583.22288075</v>
      </c>
      <c r="S60" s="6">
        <f t="shared" si="11"/>
        <v>114696902.83144377</v>
      </c>
      <c r="T60" s="6">
        <f t="shared" si="11"/>
        <v>113082064.66989423</v>
      </c>
      <c r="U60" s="6">
        <f t="shared" si="11"/>
        <v>106193621.41197161</v>
      </c>
      <c r="V60" s="6">
        <f t="shared" si="11"/>
        <v>88653600.37840569</v>
      </c>
      <c r="W60" s="6">
        <f t="shared" si="11"/>
        <v>84460680.764450341</v>
      </c>
      <c r="X60" s="6">
        <f t="shared" si="11"/>
        <v>65884573.600561209</v>
      </c>
      <c r="Y60" s="6">
        <f t="shared" si="11"/>
        <v>59765043.005431801</v>
      </c>
      <c r="Z60" s="6">
        <f t="shared" si="11"/>
        <v>46539814.991896108</v>
      </c>
      <c r="AA60" s="6">
        <f t="shared" si="11"/>
        <v>40951006.071282454</v>
      </c>
      <c r="AB60" s="6">
        <f t="shared" si="11"/>
        <v>35156900.977710523</v>
      </c>
      <c r="AC60" s="6">
        <f t="shared" si="11"/>
        <v>29185506.871172823</v>
      </c>
      <c r="AD60" s="6">
        <f t="shared" si="11"/>
        <v>28936417.718975637</v>
      </c>
      <c r="AE60" s="6">
        <f t="shared" si="11"/>
        <v>28564609.785969988</v>
      </c>
      <c r="AF60" s="6">
        <f t="shared" si="11"/>
        <v>29239103.814799342</v>
      </c>
      <c r="AG60" s="6">
        <f t="shared" si="11"/>
        <v>28592001.225556605</v>
      </c>
      <c r="AH60" s="6">
        <f t="shared" si="11"/>
        <v>30180437.35256546</v>
      </c>
      <c r="AI60" s="6">
        <f t="shared" si="11"/>
        <v>29969321.180391636</v>
      </c>
      <c r="AJ60" s="6">
        <f t="shared" si="11"/>
        <v>31290700.383811552</v>
      </c>
      <c r="AK60" s="6">
        <f t="shared" si="11"/>
        <v>31161557.32015546</v>
      </c>
      <c r="AL60" s="6">
        <f t="shared" si="11"/>
        <v>32565945.680375554</v>
      </c>
      <c r="AM60" s="6">
        <f t="shared" si="11"/>
        <v>32568198.865893584</v>
      </c>
      <c r="AN60" s="6">
        <f t="shared" si="11"/>
        <v>34488359.020420656</v>
      </c>
      <c r="AO60" s="6">
        <f t="shared" si="11"/>
        <v>34540278.232342437</v>
      </c>
      <c r="AP60" s="6">
        <f t="shared" si="11"/>
        <v>36135522.262892529</v>
      </c>
      <c r="AQ60" s="6">
        <f t="shared" si="11"/>
        <v>36851642.39409215</v>
      </c>
      <c r="AR60" s="6">
        <f t="shared" si="11"/>
        <v>37912219.49733635</v>
      </c>
    </row>
    <row r="61" spans="1:45">
      <c r="A61" t="s">
        <v>14</v>
      </c>
      <c r="B61" t="s">
        <v>28</v>
      </c>
      <c r="C61" t="s">
        <v>36</v>
      </c>
      <c r="D61" t="s">
        <v>19</v>
      </c>
      <c r="E61" s="6">
        <f t="shared" ref="E61:T62" si="12">+E57/E5*E29</f>
        <v>55570998.321919911</v>
      </c>
      <c r="F61" s="6">
        <f t="shared" si="12"/>
        <v>46665373.15108984</v>
      </c>
      <c r="G61" s="6">
        <f t="shared" si="12"/>
        <v>42255647.588645987</v>
      </c>
      <c r="H61" s="6">
        <f t="shared" si="12"/>
        <v>40676795.444589615</v>
      </c>
      <c r="I61" s="6">
        <f t="shared" si="12"/>
        <v>39948011.918467335</v>
      </c>
      <c r="J61" s="6">
        <f t="shared" si="12"/>
        <v>49650497.443476558</v>
      </c>
      <c r="K61" s="6">
        <f t="shared" si="12"/>
        <v>51052966.13498719</v>
      </c>
      <c r="L61" s="6">
        <f t="shared" si="12"/>
        <v>57034956.927160054</v>
      </c>
      <c r="M61" s="6">
        <f t="shared" si="12"/>
        <v>57211290.326412365</v>
      </c>
      <c r="N61" s="6">
        <f t="shared" si="12"/>
        <v>65380311.018425204</v>
      </c>
      <c r="O61" s="6">
        <f t="shared" si="12"/>
        <v>61208140.607038818</v>
      </c>
      <c r="P61" s="6">
        <f t="shared" si="12"/>
        <v>66166722.708523966</v>
      </c>
      <c r="Q61" s="6">
        <f t="shared" si="12"/>
        <v>62970251.846863352</v>
      </c>
      <c r="R61" s="6">
        <f t="shared" si="12"/>
        <v>74678211.431311607</v>
      </c>
      <c r="S61" s="6">
        <f t="shared" si="12"/>
        <v>72634271.888747439</v>
      </c>
      <c r="T61" s="6">
        <f t="shared" si="12"/>
        <v>84067271.619317219</v>
      </c>
      <c r="U61" s="6">
        <f t="shared" si="11"/>
        <v>49110798.041735649</v>
      </c>
      <c r="V61" s="6">
        <f t="shared" si="11"/>
        <v>59017738.045562811</v>
      </c>
      <c r="W61" s="6">
        <f t="shared" si="11"/>
        <v>45984753.205984399</v>
      </c>
      <c r="X61" s="6">
        <f t="shared" si="11"/>
        <v>35120674.18496953</v>
      </c>
      <c r="Y61" s="6">
        <f t="shared" si="11"/>
        <v>26586862.70518814</v>
      </c>
      <c r="Z61" s="6">
        <f t="shared" si="11"/>
        <v>27615806.96293794</v>
      </c>
      <c r="AA61" s="6">
        <f t="shared" si="11"/>
        <v>23003258.987199597</v>
      </c>
      <c r="AB61" s="6">
        <f t="shared" si="11"/>
        <v>23723604.931756593</v>
      </c>
      <c r="AC61" s="6">
        <f t="shared" si="11"/>
        <v>18866352.042658649</v>
      </c>
      <c r="AD61" s="6">
        <f t="shared" si="11"/>
        <v>20770542.696086925</v>
      </c>
      <c r="AE61" s="6">
        <f t="shared" si="11"/>
        <v>18399419.638361588</v>
      </c>
      <c r="AF61" s="6">
        <f t="shared" si="11"/>
        <v>20805316.101721961</v>
      </c>
      <c r="AG61" s="6">
        <f t="shared" si="11"/>
        <v>18190979.963589586</v>
      </c>
      <c r="AH61" s="6">
        <f t="shared" si="11"/>
        <v>20040922.363958884</v>
      </c>
      <c r="AI61" s="6">
        <f t="shared" si="11"/>
        <v>18096307.624517363</v>
      </c>
      <c r="AJ61" s="6">
        <f t="shared" si="11"/>
        <v>20800882.085005585</v>
      </c>
      <c r="AK61" s="6">
        <f t="shared" si="11"/>
        <v>19408744.811588574</v>
      </c>
      <c r="AL61" s="6">
        <f t="shared" si="11"/>
        <v>21994214.153510969</v>
      </c>
      <c r="AM61" s="6">
        <f t="shared" si="11"/>
        <v>20817081.513151083</v>
      </c>
      <c r="AN61" s="6">
        <f t="shared" si="11"/>
        <v>23557226.583568148</v>
      </c>
      <c r="AO61" s="6">
        <f t="shared" si="11"/>
        <v>22145697.353800107</v>
      </c>
      <c r="AP61" s="6">
        <f t="shared" si="11"/>
        <v>24703574.7883805</v>
      </c>
      <c r="AQ61" s="6">
        <f t="shared" si="11"/>
        <v>23642715.585573185</v>
      </c>
      <c r="AR61" s="6">
        <f t="shared" si="11"/>
        <v>26812091.513517786</v>
      </c>
    </row>
    <row r="62" spans="1:45">
      <c r="A62" t="s">
        <v>16</v>
      </c>
      <c r="B62" t="s">
        <v>28</v>
      </c>
      <c r="C62" t="s">
        <v>36</v>
      </c>
      <c r="D62" t="s">
        <v>19</v>
      </c>
      <c r="E62" s="6">
        <f t="shared" si="12"/>
        <v>42622284.882243447</v>
      </c>
      <c r="F62" s="6">
        <f t="shared" si="11"/>
        <v>48330119.784874476</v>
      </c>
      <c r="G62" s="6">
        <f t="shared" si="11"/>
        <v>41992748.733553194</v>
      </c>
      <c r="H62" s="6">
        <f t="shared" si="11"/>
        <v>53176958.286044762</v>
      </c>
      <c r="I62" s="6">
        <f t="shared" si="11"/>
        <v>46434799.950487711</v>
      </c>
      <c r="J62" s="6">
        <f t="shared" si="11"/>
        <v>54378112.605263159</v>
      </c>
      <c r="K62" s="6">
        <f t="shared" si="11"/>
        <v>47171251.895348683</v>
      </c>
      <c r="L62" s="6">
        <f t="shared" si="11"/>
        <v>57458499.288850084</v>
      </c>
      <c r="M62" s="6">
        <f t="shared" si="11"/>
        <v>47121381.65130049</v>
      </c>
      <c r="N62" s="6">
        <f t="shared" si="11"/>
        <v>58096399.056096867</v>
      </c>
      <c r="O62" s="6">
        <f t="shared" si="11"/>
        <v>48300532.445413463</v>
      </c>
      <c r="P62" s="6">
        <f t="shared" si="11"/>
        <v>56975276.1889107</v>
      </c>
      <c r="Q62" s="6">
        <f t="shared" si="11"/>
        <v>51462157.858581685</v>
      </c>
      <c r="R62" s="6">
        <f t="shared" si="11"/>
        <v>61577547.312433891</v>
      </c>
      <c r="S62" s="6">
        <f t="shared" si="11"/>
        <v>54777692.122200899</v>
      </c>
      <c r="T62" s="6">
        <f t="shared" si="11"/>
        <v>54410806.317708574</v>
      </c>
      <c r="U62" s="6">
        <f t="shared" si="11"/>
        <v>38582876.312520765</v>
      </c>
      <c r="V62" s="6">
        <f t="shared" si="11"/>
        <v>40600333.219235085</v>
      </c>
      <c r="W62" s="6">
        <f t="shared" si="11"/>
        <v>33671946.455983177</v>
      </c>
      <c r="X62" s="6">
        <f t="shared" si="11"/>
        <v>32677842.323283132</v>
      </c>
      <c r="Y62" s="6">
        <f t="shared" si="11"/>
        <v>27562660.790871244</v>
      </c>
      <c r="Z62" s="6">
        <f t="shared" si="11"/>
        <v>26592095.054477341</v>
      </c>
      <c r="AA62" s="6">
        <f t="shared" si="11"/>
        <v>23254162.579187099</v>
      </c>
      <c r="AB62" s="6">
        <f t="shared" si="11"/>
        <v>22388659.085808534</v>
      </c>
      <c r="AC62" s="6">
        <f t="shared" si="11"/>
        <v>18057931.758543469</v>
      </c>
      <c r="AD62" s="6">
        <f t="shared" si="11"/>
        <v>20134165.711925913</v>
      </c>
      <c r="AE62" s="6">
        <f t="shared" si="11"/>
        <v>17411709.300698888</v>
      </c>
      <c r="AF62" s="6">
        <f t="shared" si="11"/>
        <v>20107574.270093605</v>
      </c>
      <c r="AG62" s="6">
        <f t="shared" si="11"/>
        <v>16866436.420277324</v>
      </c>
      <c r="AH62" s="6">
        <f t="shared" si="11"/>
        <v>20495061.789553847</v>
      </c>
      <c r="AI62" s="6">
        <f t="shared" si="11"/>
        <v>17437903.175792608</v>
      </c>
      <c r="AJ62" s="6">
        <f t="shared" si="11"/>
        <v>20773989.900441494</v>
      </c>
      <c r="AK62" s="6">
        <f t="shared" si="11"/>
        <v>17467236.411299229</v>
      </c>
      <c r="AL62" s="6">
        <f t="shared" si="11"/>
        <v>21677506.234252505</v>
      </c>
      <c r="AM62" s="6">
        <f t="shared" si="11"/>
        <v>18047862.44514104</v>
      </c>
      <c r="AN62" s="6">
        <f t="shared" si="11"/>
        <v>22939503.981365819</v>
      </c>
      <c r="AO62" s="6">
        <f t="shared" si="11"/>
        <v>19315873.71877069</v>
      </c>
      <c r="AP62" s="6">
        <f t="shared" si="11"/>
        <v>23833175.911191326</v>
      </c>
      <c r="AQ62" s="6">
        <f t="shared" si="11"/>
        <v>20769407.005975064</v>
      </c>
      <c r="AR62" s="6">
        <f t="shared" si="11"/>
        <v>25223630.199661687</v>
      </c>
    </row>
    <row r="63" spans="1:45">
      <c r="A63" s="13" t="s">
        <v>6</v>
      </c>
      <c r="B63" s="13" t="s">
        <v>28</v>
      </c>
      <c r="C63" s="13" t="s">
        <v>39</v>
      </c>
      <c r="D63" s="13" t="s">
        <v>19</v>
      </c>
      <c r="E63" s="6">
        <f>+E55/E3*E31</f>
        <v>162656133.57979384</v>
      </c>
      <c r="F63" s="6">
        <f t="shared" ref="F63:AR66" si="13">+F55/F3*F31</f>
        <v>156620885.86928406</v>
      </c>
      <c r="G63" s="6">
        <f t="shared" si="13"/>
        <v>158259585.01444301</v>
      </c>
      <c r="H63" s="6">
        <f t="shared" si="13"/>
        <v>177675496.39105546</v>
      </c>
      <c r="I63" s="6">
        <f t="shared" si="13"/>
        <v>181844379.49807918</v>
      </c>
      <c r="J63" s="6">
        <f t="shared" si="13"/>
        <v>202785106.60666472</v>
      </c>
      <c r="K63" s="6">
        <f t="shared" si="13"/>
        <v>200403624.34922889</v>
      </c>
      <c r="L63" s="6">
        <f t="shared" si="13"/>
        <v>223070173.5256933</v>
      </c>
      <c r="M63" s="6">
        <f t="shared" si="13"/>
        <v>211711593.35103643</v>
      </c>
      <c r="N63" s="6">
        <f t="shared" si="13"/>
        <v>238691072.35116246</v>
      </c>
      <c r="O63" s="6">
        <f t="shared" si="13"/>
        <v>226870851.91583619</v>
      </c>
      <c r="P63" s="6">
        <f t="shared" si="13"/>
        <v>243310616.93944848</v>
      </c>
      <c r="Q63" s="6">
        <f t="shared" si="13"/>
        <v>237864056.08706218</v>
      </c>
      <c r="R63" s="6">
        <f t="shared" si="13"/>
        <v>266011075.62880614</v>
      </c>
      <c r="S63" s="6">
        <f t="shared" si="13"/>
        <v>262280912.8014316</v>
      </c>
      <c r="T63" s="6">
        <f t="shared" si="13"/>
        <v>259826462.12108481</v>
      </c>
      <c r="U63" s="6">
        <f t="shared" si="13"/>
        <v>194411309.00891256</v>
      </c>
      <c r="V63" s="6">
        <f t="shared" si="13"/>
        <v>192124095.75460038</v>
      </c>
      <c r="W63" s="6">
        <f t="shared" si="13"/>
        <v>167524379.34608179</v>
      </c>
      <c r="X63" s="6">
        <f t="shared" si="13"/>
        <v>138415237.92131141</v>
      </c>
      <c r="Y63" s="6">
        <f t="shared" si="13"/>
        <v>118702419.22578745</v>
      </c>
      <c r="Z63" s="6">
        <f t="shared" si="13"/>
        <v>107412365.42688808</v>
      </c>
      <c r="AA63" s="6">
        <f t="shared" si="13"/>
        <v>96224577.953313127</v>
      </c>
      <c r="AB63" s="6">
        <f t="shared" si="13"/>
        <v>88825780.065116614</v>
      </c>
      <c r="AC63" s="6">
        <f t="shared" si="13"/>
        <v>74253526.933693811</v>
      </c>
      <c r="AD63" s="6">
        <f t="shared" si="13"/>
        <v>76900626.913630575</v>
      </c>
      <c r="AE63" s="6">
        <f t="shared" si="13"/>
        <v>71891832.010360524</v>
      </c>
      <c r="AF63" s="6">
        <f t="shared" si="13"/>
        <v>76661510.341292098</v>
      </c>
      <c r="AG63" s="6">
        <f t="shared" si="13"/>
        <v>70769511.163126633</v>
      </c>
      <c r="AH63" s="6">
        <f t="shared" si="13"/>
        <v>77469909.785473824</v>
      </c>
      <c r="AI63" s="6">
        <f t="shared" si="13"/>
        <v>72355761.679409921</v>
      </c>
      <c r="AJ63" s="6">
        <f t="shared" si="13"/>
        <v>79470804.683491573</v>
      </c>
      <c r="AK63" s="6">
        <f t="shared" si="13"/>
        <v>74446498.822170347</v>
      </c>
      <c r="AL63" s="6">
        <f t="shared" si="13"/>
        <v>83041263.204292327</v>
      </c>
      <c r="AM63" s="6">
        <f t="shared" si="13"/>
        <v>77604531.096809506</v>
      </c>
      <c r="AN63" s="6">
        <f t="shared" si="13"/>
        <v>88404410.621079057</v>
      </c>
      <c r="AO63" s="6">
        <f t="shared" si="13"/>
        <v>82523716.131788015</v>
      </c>
      <c r="AP63" s="6">
        <f t="shared" si="13"/>
        <v>92834212.716538161</v>
      </c>
      <c r="AQ63" s="6">
        <f t="shared" si="13"/>
        <v>88936178.911543131</v>
      </c>
      <c r="AR63" s="6">
        <f t="shared" si="13"/>
        <v>99276981.842998415</v>
      </c>
    </row>
    <row r="64" spans="1:45">
      <c r="A64" t="s">
        <v>12</v>
      </c>
      <c r="B64" t="s">
        <v>28</v>
      </c>
      <c r="C64" t="s">
        <v>39</v>
      </c>
      <c r="D64" t="s">
        <v>19</v>
      </c>
      <c r="E64" s="6">
        <f t="shared" ref="E64:T66" si="14">+E56/E4*E32</f>
        <v>57517727.308286048</v>
      </c>
      <c r="F64" s="6">
        <f t="shared" si="14"/>
        <v>55814954.679886855</v>
      </c>
      <c r="G64" s="6">
        <f t="shared" si="14"/>
        <v>63648489.228309646</v>
      </c>
      <c r="H64" s="6">
        <f t="shared" si="14"/>
        <v>71278569.769397393</v>
      </c>
      <c r="I64" s="6">
        <f t="shared" si="14"/>
        <v>81637420.636883304</v>
      </c>
      <c r="J64" s="6">
        <f t="shared" si="14"/>
        <v>86810252.893405616</v>
      </c>
      <c r="K64" s="6">
        <f t="shared" si="14"/>
        <v>89828223.599158749</v>
      </c>
      <c r="L64" s="6">
        <f t="shared" si="14"/>
        <v>97091114.518534482</v>
      </c>
      <c r="M64" s="6">
        <f t="shared" si="14"/>
        <v>98584182.404506102</v>
      </c>
      <c r="N64" s="6">
        <f t="shared" si="14"/>
        <v>106893263.6468353</v>
      </c>
      <c r="O64" s="6">
        <f t="shared" si="14"/>
        <v>113684067.3056701</v>
      </c>
      <c r="P64" s="6">
        <f t="shared" si="14"/>
        <v>115395581.45782253</v>
      </c>
      <c r="Q64" s="6">
        <f t="shared" si="14"/>
        <v>118774240.52711505</v>
      </c>
      <c r="R64" s="6">
        <f t="shared" si="14"/>
        <v>124457734.28490484</v>
      </c>
      <c r="S64" s="6">
        <f t="shared" si="14"/>
        <v>130618671.87213694</v>
      </c>
      <c r="T64" s="6">
        <f t="shared" si="14"/>
        <v>129561973.18019551</v>
      </c>
      <c r="U64" s="6">
        <f t="shared" si="13"/>
        <v>121460186.38599044</v>
      </c>
      <c r="V64" s="6">
        <f t="shared" si="13"/>
        <v>101522312.8703924</v>
      </c>
      <c r="W64" s="6">
        <f t="shared" si="13"/>
        <v>96656630.178177431</v>
      </c>
      <c r="X64" s="6">
        <f t="shared" si="13"/>
        <v>75324618.144692644</v>
      </c>
      <c r="Y64" s="6">
        <f t="shared" si="13"/>
        <v>68283928.273858115</v>
      </c>
      <c r="Z64" s="6">
        <f t="shared" si="13"/>
        <v>53029883.841194957</v>
      </c>
      <c r="AA64" s="6">
        <f t="shared" si="13"/>
        <v>46589867.066066965</v>
      </c>
      <c r="AB64" s="6">
        <f t="shared" si="13"/>
        <v>39863820.448977388</v>
      </c>
      <c r="AC64" s="6">
        <f t="shared" si="13"/>
        <v>33064173.434536323</v>
      </c>
      <c r="AD64" s="6">
        <f t="shared" si="13"/>
        <v>32608554.629456647</v>
      </c>
      <c r="AE64" s="6">
        <f t="shared" si="13"/>
        <v>32114606.904787526</v>
      </c>
      <c r="AF64" s="6">
        <f t="shared" si="13"/>
        <v>32749240.733927663</v>
      </c>
      <c r="AG64" s="6">
        <f t="shared" si="13"/>
        <v>31890124.935174517</v>
      </c>
      <c r="AH64" s="6">
        <f t="shared" si="13"/>
        <v>33643691.166873142</v>
      </c>
      <c r="AI64" s="6">
        <f t="shared" si="13"/>
        <v>33192764.202680673</v>
      </c>
      <c r="AJ64" s="6">
        <f t="shared" si="13"/>
        <v>34839951.840229414</v>
      </c>
      <c r="AK64" s="6">
        <f t="shared" si="13"/>
        <v>34497352.015812024</v>
      </c>
      <c r="AL64" s="6">
        <f t="shared" si="13"/>
        <v>36306270.778531589</v>
      </c>
      <c r="AM64" s="6">
        <f t="shared" si="13"/>
        <v>36151773.840486579</v>
      </c>
      <c r="AN64" s="6">
        <f t="shared" si="13"/>
        <v>38666999.7004335</v>
      </c>
      <c r="AO64" s="6">
        <f t="shared" si="13"/>
        <v>38550249.89187362</v>
      </c>
      <c r="AP64" s="6">
        <f t="shared" si="13"/>
        <v>40815260.722938314</v>
      </c>
      <c r="AQ64" s="6">
        <f t="shared" si="13"/>
        <v>41447281.283008352</v>
      </c>
      <c r="AR64" s="6">
        <f t="shared" si="13"/>
        <v>43069424.568926089</v>
      </c>
    </row>
    <row r="65" spans="1:44">
      <c r="A65" t="s">
        <v>14</v>
      </c>
      <c r="B65" t="s">
        <v>28</v>
      </c>
      <c r="C65" t="s">
        <v>39</v>
      </c>
      <c r="D65" t="s">
        <v>19</v>
      </c>
      <c r="E65" s="6">
        <f t="shared" si="14"/>
        <v>59897438.627089776</v>
      </c>
      <c r="F65" s="6">
        <f t="shared" si="13"/>
        <v>50377099.177347809</v>
      </c>
      <c r="G65" s="6">
        <f t="shared" si="13"/>
        <v>46082474.295108326</v>
      </c>
      <c r="H65" s="6">
        <f t="shared" si="13"/>
        <v>44267666.186374865</v>
      </c>
      <c r="I65" s="6">
        <f t="shared" si="13"/>
        <v>43793571.614375003</v>
      </c>
      <c r="J65" s="6">
        <f t="shared" si="13"/>
        <v>53937472.053822346</v>
      </c>
      <c r="K65" s="6">
        <f t="shared" si="13"/>
        <v>56338059.251480743</v>
      </c>
      <c r="L65" s="6">
        <f t="shared" si="13"/>
        <v>61953508.765346542</v>
      </c>
      <c r="M65" s="6">
        <f t="shared" si="13"/>
        <v>63731279.963065051</v>
      </c>
      <c r="N65" s="6">
        <f t="shared" si="13"/>
        <v>71870540.239373222</v>
      </c>
      <c r="O65" s="6">
        <f t="shared" si="13"/>
        <v>68828302.806984499</v>
      </c>
      <c r="P65" s="6">
        <f t="shared" si="13"/>
        <v>73618055.235930651</v>
      </c>
      <c r="Q65" s="6">
        <f t="shared" si="13"/>
        <v>71203198.750300899</v>
      </c>
      <c r="R65" s="6">
        <f t="shared" si="13"/>
        <v>83746713.701963127</v>
      </c>
      <c r="S65" s="6">
        <f t="shared" si="13"/>
        <v>82822763.634938866</v>
      </c>
      <c r="T65" s="6">
        <f t="shared" si="13"/>
        <v>94873509.45092243</v>
      </c>
      <c r="U65" s="6">
        <f t="shared" si="13"/>
        <v>56404039.34014719</v>
      </c>
      <c r="V65" s="6">
        <f t="shared" si="13"/>
        <v>66866492.098732516</v>
      </c>
      <c r="W65" s="6">
        <f t="shared" si="13"/>
        <v>52821522.690492392</v>
      </c>
      <c r="X65" s="6">
        <f t="shared" si="13"/>
        <v>40140604.284349732</v>
      </c>
      <c r="Y65" s="6">
        <f t="shared" si="13"/>
        <v>30581102.629985221</v>
      </c>
      <c r="Z65" s="6">
        <f t="shared" si="13"/>
        <v>31526543.828101207</v>
      </c>
      <c r="AA65" s="6">
        <f t="shared" si="13"/>
        <v>26298064.28122101</v>
      </c>
      <c r="AB65" s="6">
        <f t="shared" si="13"/>
        <v>27011441.901865698</v>
      </c>
      <c r="AC65" s="6">
        <f t="shared" si="13"/>
        <v>21418555.164788231</v>
      </c>
      <c r="AD65" s="6">
        <f t="shared" si="13"/>
        <v>23524637.37971523</v>
      </c>
      <c r="AE65" s="6">
        <f t="shared" si="13"/>
        <v>20670907.042016327</v>
      </c>
      <c r="AF65" s="6">
        <f t="shared" si="13"/>
        <v>23379552.67028401</v>
      </c>
      <c r="AG65" s="6">
        <f t="shared" si="13"/>
        <v>20219388.792841841</v>
      </c>
      <c r="AH65" s="6">
        <f t="shared" si="13"/>
        <v>22304430.993838549</v>
      </c>
      <c r="AI65" s="6">
        <f t="shared" si="13"/>
        <v>19942826.857583374</v>
      </c>
      <c r="AJ65" s="6">
        <f t="shared" si="13"/>
        <v>22889108.930366784</v>
      </c>
      <c r="AK65" s="6">
        <f t="shared" si="13"/>
        <v>21378238.17017664</v>
      </c>
      <c r="AL65" s="6">
        <f t="shared" si="13"/>
        <v>24056071.208786972</v>
      </c>
      <c r="AM65" s="6">
        <f t="shared" si="13"/>
        <v>22981326.467993077</v>
      </c>
      <c r="AN65" s="6">
        <f t="shared" si="13"/>
        <v>25959604.096985444</v>
      </c>
      <c r="AO65" s="6">
        <f t="shared" si="13"/>
        <v>24618752.919623606</v>
      </c>
      <c r="AP65" s="6">
        <f t="shared" si="13"/>
        <v>27480786.054375395</v>
      </c>
      <c r="AQ65" s="6">
        <f t="shared" si="13"/>
        <v>26496019.626670074</v>
      </c>
      <c r="AR65" s="6">
        <f t="shared" si="13"/>
        <v>30152447.163277652</v>
      </c>
    </row>
    <row r="66" spans="1:44">
      <c r="A66" t="s">
        <v>16</v>
      </c>
      <c r="B66" t="s">
        <v>28</v>
      </c>
      <c r="C66" t="s">
        <v>39</v>
      </c>
      <c r="D66" t="s">
        <v>19</v>
      </c>
      <c r="E66" s="6">
        <f t="shared" si="14"/>
        <v>46119479.937681772</v>
      </c>
      <c r="F66" s="6">
        <f t="shared" si="13"/>
        <v>52547959.217029639</v>
      </c>
      <c r="G66" s="6">
        <f t="shared" si="13"/>
        <v>45634789.796512164</v>
      </c>
      <c r="H66" s="6">
        <f t="shared" si="13"/>
        <v>57573047.600209042</v>
      </c>
      <c r="I66" s="6">
        <f t="shared" si="13"/>
        <v>50656969.84698312</v>
      </c>
      <c r="J66" s="6">
        <f t="shared" si="13"/>
        <v>59004062.619121991</v>
      </c>
      <c r="K66" s="6">
        <f t="shared" si="13"/>
        <v>51328185.118261382</v>
      </c>
      <c r="L66" s="6">
        <f t="shared" si="13"/>
        <v>62547136.213221483</v>
      </c>
      <c r="M66" s="6">
        <f t="shared" si="13"/>
        <v>51192173.468269803</v>
      </c>
      <c r="N66" s="6">
        <f t="shared" si="13"/>
        <v>63484454.182249106</v>
      </c>
      <c r="O66" s="6">
        <f t="shared" si="13"/>
        <v>52467341.25555177</v>
      </c>
      <c r="P66" s="6">
        <f t="shared" si="13"/>
        <v>62924420.708980381</v>
      </c>
      <c r="Q66" s="6">
        <f t="shared" si="13"/>
        <v>56585488.408330992</v>
      </c>
      <c r="R66" s="6">
        <f t="shared" si="13"/>
        <v>68807929.351934403</v>
      </c>
      <c r="S66" s="6">
        <f t="shared" si="13"/>
        <v>61250817.942032486</v>
      </c>
      <c r="T66" s="6">
        <f t="shared" si="13"/>
        <v>61315540.83871562</v>
      </c>
      <c r="U66" s="6">
        <f t="shared" si="13"/>
        <v>43725510.632510036</v>
      </c>
      <c r="V66" s="6">
        <f t="shared" si="13"/>
        <v>46145478.650615871</v>
      </c>
      <c r="W66" s="6">
        <f t="shared" si="13"/>
        <v>38433892.747777961</v>
      </c>
      <c r="X66" s="6">
        <f t="shared" si="13"/>
        <v>37320553.841377363</v>
      </c>
      <c r="Y66" s="6">
        <f t="shared" si="13"/>
        <v>31607119.998804815</v>
      </c>
      <c r="Z66" s="6">
        <f t="shared" si="13"/>
        <v>30421699.123318605</v>
      </c>
      <c r="AA66" s="6">
        <f t="shared" si="13"/>
        <v>26725738.310290281</v>
      </c>
      <c r="AB66" s="6">
        <f t="shared" si="13"/>
        <v>25512880.783306438</v>
      </c>
      <c r="AC66" s="6">
        <f t="shared" si="13"/>
        <v>20814892.641722277</v>
      </c>
      <c r="AD66" s="6">
        <f t="shared" si="13"/>
        <v>22747414.503449425</v>
      </c>
      <c r="AE66" s="6">
        <f t="shared" si="13"/>
        <v>19851696.523767367</v>
      </c>
      <c r="AF66" s="6">
        <f t="shared" si="13"/>
        <v>22469780.543791417</v>
      </c>
      <c r="AG66" s="6">
        <f t="shared" si="13"/>
        <v>19005479.847673427</v>
      </c>
      <c r="AH66" s="6">
        <f t="shared" si="13"/>
        <v>22692259.207071416</v>
      </c>
      <c r="AI66" s="6">
        <f t="shared" si="13"/>
        <v>19376164.967906702</v>
      </c>
      <c r="AJ66" s="6">
        <f t="shared" si="13"/>
        <v>22814817.07959142</v>
      </c>
      <c r="AK66" s="6">
        <f t="shared" si="13"/>
        <v>19186577.855047371</v>
      </c>
      <c r="AL66" s="6">
        <f t="shared" si="13"/>
        <v>23731509.852523006</v>
      </c>
      <c r="AM66" s="6">
        <f t="shared" si="13"/>
        <v>19669197.555148423</v>
      </c>
      <c r="AN66" s="6">
        <f t="shared" si="13"/>
        <v>25171693.389742762</v>
      </c>
      <c r="AO66" s="6">
        <f t="shared" si="13"/>
        <v>21033615.668040447</v>
      </c>
      <c r="AP66" s="6">
        <f t="shared" si="13"/>
        <v>26377859.279588811</v>
      </c>
      <c r="AQ66" s="6">
        <f t="shared" si="13"/>
        <v>22830930.84141393</v>
      </c>
      <c r="AR66" s="6">
        <f t="shared" si="13"/>
        <v>28239156.381348055</v>
      </c>
    </row>
    <row r="67" spans="1:44">
      <c r="A67" t="s">
        <v>6</v>
      </c>
      <c r="B67" t="s">
        <v>28</v>
      </c>
      <c r="C67" t="s">
        <v>53</v>
      </c>
      <c r="D67" t="s">
        <v>19</v>
      </c>
      <c r="E67" s="6"/>
      <c r="F67" s="6">
        <f>+F59-E59</f>
        <v>-5311884.8122342825</v>
      </c>
      <c r="G67" s="6">
        <f t="shared" ref="G67:I67" si="15">+G59-F59</f>
        <v>-331147.04961708188</v>
      </c>
      <c r="H67" s="6">
        <f t="shared" si="15"/>
        <v>18769754.772135228</v>
      </c>
      <c r="I67" s="6">
        <f t="shared" si="15"/>
        <v>1500657.2343060672</v>
      </c>
      <c r="J67" s="6">
        <f t="shared" ref="J67:AR67" si="16">+J59-I59</f>
        <v>21112694.64493224</v>
      </c>
      <c r="K67" s="6">
        <f t="shared" si="16"/>
        <v>-4464581.6280277669</v>
      </c>
      <c r="L67" s="6">
        <f t="shared" si="16"/>
        <v>22630167.598518997</v>
      </c>
      <c r="M67" s="6">
        <f t="shared" si="16"/>
        <v>-12607930.677622408</v>
      </c>
      <c r="N67" s="6">
        <f t="shared" si="16"/>
        <v>25057853.212016463</v>
      </c>
      <c r="O67" s="6">
        <f t="shared" si="16"/>
        <v>-11688812.218132079</v>
      </c>
      <c r="P67" s="6">
        <f t="shared" si="16"/>
        <v>13887535.553965867</v>
      </c>
      <c r="Q67" s="6">
        <f t="shared" si="16"/>
        <v>-5358825.1283642352</v>
      </c>
      <c r="R67" s="6">
        <f t="shared" si="16"/>
        <v>23792045.057787746</v>
      </c>
      <c r="S67" s="6">
        <f t="shared" si="16"/>
        <v>-4255001.3014403284</v>
      </c>
      <c r="T67" s="6">
        <f t="shared" si="16"/>
        <v>-2640337.3033435047</v>
      </c>
      <c r="U67" s="6">
        <f t="shared" si="16"/>
        <v>-58726771.01473105</v>
      </c>
      <c r="V67" s="6">
        <f t="shared" si="16"/>
        <v>-1649788.3637166321</v>
      </c>
      <c r="W67" s="6">
        <f t="shared" si="16"/>
        <v>-22311014.733530432</v>
      </c>
      <c r="X67" s="6">
        <f t="shared" si="16"/>
        <v>-25292187.089252412</v>
      </c>
      <c r="Y67" s="6">
        <f t="shared" si="16"/>
        <v>-17542144.272668794</v>
      </c>
      <c r="Z67" s="6">
        <f t="shared" si="16"/>
        <v>-9475114.2841766179</v>
      </c>
      <c r="AA67" s="6">
        <f t="shared" si="16"/>
        <v>-9948300.3121639341</v>
      </c>
      <c r="AB67" s="6">
        <f t="shared" si="16"/>
        <v>-5990377.3911335319</v>
      </c>
      <c r="AC67" s="6">
        <f t="shared" si="16"/>
        <v>-13079867.113704711</v>
      </c>
      <c r="AD67" s="6">
        <f t="shared" si="16"/>
        <v>3070408.1995115727</v>
      </c>
      <c r="AE67" s="6">
        <f t="shared" si="16"/>
        <v>-4553130.379612051</v>
      </c>
      <c r="AF67" s="6">
        <f t="shared" si="16"/>
        <v>4896964.2173205093</v>
      </c>
      <c r="AG67" s="6">
        <f t="shared" si="16"/>
        <v>-5263702.0458073691</v>
      </c>
      <c r="AH67" s="6">
        <f t="shared" si="16"/>
        <v>6500998.463641502</v>
      </c>
      <c r="AI67" s="6">
        <f t="shared" si="16"/>
        <v>-4458483.7554273903</v>
      </c>
      <c r="AJ67" s="6">
        <f t="shared" si="16"/>
        <v>6672215.8787118495</v>
      </c>
      <c r="AK67" s="6">
        <f t="shared" si="16"/>
        <v>-4529033.815008074</v>
      </c>
      <c r="AL67" s="6">
        <f t="shared" si="16"/>
        <v>7884662.8703271598</v>
      </c>
      <c r="AM67" s="6">
        <f t="shared" si="16"/>
        <v>-4966806.9246642888</v>
      </c>
      <c r="AN67" s="6">
        <f t="shared" si="16"/>
        <v>9388414.1219541728</v>
      </c>
      <c r="AO67" s="6">
        <f t="shared" si="16"/>
        <v>-5205224.8023109138</v>
      </c>
      <c r="AP67" s="6">
        <f t="shared" si="16"/>
        <v>8481919.21150738</v>
      </c>
      <c r="AQ67" s="6">
        <f t="shared" si="16"/>
        <v>-3336467.1969747841</v>
      </c>
      <c r="AR67" s="6">
        <f t="shared" si="16"/>
        <v>8289998.4609648585</v>
      </c>
    </row>
    <row r="68" spans="1:44">
      <c r="A68" t="s">
        <v>6</v>
      </c>
      <c r="B68" t="s">
        <v>28</v>
      </c>
      <c r="C68" t="s">
        <v>54</v>
      </c>
      <c r="D68" t="s">
        <v>19</v>
      </c>
      <c r="E68" s="6"/>
      <c r="F68" s="6">
        <f>+F63-E63</f>
        <v>-6035247.7105097771</v>
      </c>
      <c r="G68" s="6">
        <f t="shared" ref="G68:I68" si="17">+G63-F63</f>
        <v>1638699.1451589465</v>
      </c>
      <c r="H68" s="6">
        <f t="shared" si="17"/>
        <v>19415911.376612455</v>
      </c>
      <c r="I68" s="6">
        <f t="shared" si="17"/>
        <v>4168883.107023716</v>
      </c>
      <c r="J68" s="6">
        <f t="shared" ref="J68:AR68" si="18">+J63-I63</f>
        <v>20940727.108585536</v>
      </c>
      <c r="K68" s="6">
        <f t="shared" si="18"/>
        <v>-2381482.2574358284</v>
      </c>
      <c r="L68" s="6">
        <f t="shared" si="18"/>
        <v>22666549.176464409</v>
      </c>
      <c r="M68" s="6">
        <f t="shared" si="18"/>
        <v>-11358580.174656868</v>
      </c>
      <c r="N68" s="6">
        <f t="shared" si="18"/>
        <v>26979479.000126034</v>
      </c>
      <c r="O68" s="6">
        <f t="shared" si="18"/>
        <v>-11820220.435326278</v>
      </c>
      <c r="P68" s="6">
        <f t="shared" si="18"/>
        <v>16439765.023612291</v>
      </c>
      <c r="Q68" s="6">
        <f t="shared" si="18"/>
        <v>-5446560.8523862958</v>
      </c>
      <c r="R68" s="6">
        <f t="shared" si="18"/>
        <v>28147019.541743964</v>
      </c>
      <c r="S68" s="6">
        <f t="shared" si="18"/>
        <v>-3730162.8273745477</v>
      </c>
      <c r="T68" s="6">
        <f t="shared" si="18"/>
        <v>-2454450.680346787</v>
      </c>
      <c r="U68" s="6">
        <f t="shared" si="18"/>
        <v>-65415153.112172246</v>
      </c>
      <c r="V68" s="6">
        <f t="shared" si="18"/>
        <v>-2287213.2543121874</v>
      </c>
      <c r="W68" s="6">
        <f t="shared" si="18"/>
        <v>-24599716.408518583</v>
      </c>
      <c r="X68" s="6">
        <f t="shared" si="18"/>
        <v>-29109141.424770385</v>
      </c>
      <c r="Y68" s="6">
        <f t="shared" si="18"/>
        <v>-19712818.695523962</v>
      </c>
      <c r="Z68" s="6">
        <f t="shared" si="18"/>
        <v>-11290053.798899367</v>
      </c>
      <c r="AA68" s="6">
        <f t="shared" si="18"/>
        <v>-11187787.473574951</v>
      </c>
      <c r="AB68" s="6">
        <f t="shared" si="18"/>
        <v>-7398797.8881965131</v>
      </c>
      <c r="AC68" s="6">
        <f t="shared" si="18"/>
        <v>-14572253.131422803</v>
      </c>
      <c r="AD68" s="6">
        <f t="shared" si="18"/>
        <v>2647099.9799367636</v>
      </c>
      <c r="AE68" s="6">
        <f t="shared" si="18"/>
        <v>-5008794.9032700509</v>
      </c>
      <c r="AF68" s="6">
        <f t="shared" si="18"/>
        <v>4769678.3309315741</v>
      </c>
      <c r="AG68" s="6">
        <f t="shared" si="18"/>
        <v>-5891999.1781654656</v>
      </c>
      <c r="AH68" s="6">
        <f t="shared" si="18"/>
        <v>6700398.622347191</v>
      </c>
      <c r="AI68" s="6">
        <f t="shared" si="18"/>
        <v>-5114148.1060639024</v>
      </c>
      <c r="AJ68" s="6">
        <f t="shared" si="18"/>
        <v>7115043.0040816516</v>
      </c>
      <c r="AK68" s="6">
        <f t="shared" si="18"/>
        <v>-5024305.8613212258</v>
      </c>
      <c r="AL68" s="6">
        <f t="shared" si="18"/>
        <v>8594764.3821219802</v>
      </c>
      <c r="AM68" s="6">
        <f t="shared" si="18"/>
        <v>-5436732.1074828207</v>
      </c>
      <c r="AN68" s="6">
        <f t="shared" si="18"/>
        <v>10799879.524269551</v>
      </c>
      <c r="AO68" s="6">
        <f t="shared" si="18"/>
        <v>-5880694.4892910421</v>
      </c>
      <c r="AP68" s="6">
        <f t="shared" si="18"/>
        <v>10310496.584750146</v>
      </c>
      <c r="AQ68" s="6">
        <f t="shared" si="18"/>
        <v>-3898033.8049950302</v>
      </c>
      <c r="AR68" s="6">
        <f t="shared" si="18"/>
        <v>10340802.931455284</v>
      </c>
    </row>
    <row r="69" spans="1:44">
      <c r="A69" t="s">
        <v>6</v>
      </c>
      <c r="B69" t="s">
        <v>28</v>
      </c>
      <c r="C69" t="s">
        <v>41</v>
      </c>
      <c r="D69" t="s">
        <v>19</v>
      </c>
      <c r="E69" s="6">
        <f t="shared" ref="E69:AR69" si="19">+E55/E3*E35</f>
        <v>3777930.7781634019</v>
      </c>
      <c r="F69" s="6">
        <f t="shared" si="19"/>
        <v>4474659.7941072816</v>
      </c>
      <c r="G69" s="6">
        <f t="shared" si="19"/>
        <v>6058876.0018575061</v>
      </c>
      <c r="H69" s="6">
        <f t="shared" si="19"/>
        <v>7523167.629580358</v>
      </c>
      <c r="I69" s="6">
        <f t="shared" si="19"/>
        <v>9393061.2043009941</v>
      </c>
      <c r="J69" s="6">
        <f t="shared" si="19"/>
        <v>10879817.060209492</v>
      </c>
      <c r="K69" s="6">
        <f t="shared" si="19"/>
        <v>12730066.822464833</v>
      </c>
      <c r="L69" s="6">
        <f t="shared" si="19"/>
        <v>13905710.11911314</v>
      </c>
      <c r="M69" s="6">
        <f t="shared" si="19"/>
        <v>15210525.801246032</v>
      </c>
      <c r="N69" s="6">
        <f t="shared" si="19"/>
        <v>15558024.20087143</v>
      </c>
      <c r="O69" s="6">
        <f t="shared" si="19"/>
        <v>16692365.433608687</v>
      </c>
      <c r="P69" s="6">
        <f t="shared" si="19"/>
        <v>16444468.752835711</v>
      </c>
      <c r="Q69" s="6">
        <f t="shared" si="19"/>
        <v>17035902.298755132</v>
      </c>
      <c r="R69" s="6">
        <f t="shared" si="19"/>
        <v>17262099.536373947</v>
      </c>
      <c r="S69" s="6">
        <f t="shared" si="19"/>
        <v>18137337.662412256</v>
      </c>
      <c r="T69" s="6">
        <f t="shared" si="19"/>
        <v>16600687.874558814</v>
      </c>
      <c r="U69" s="6">
        <f t="shared" si="19"/>
        <v>13290521.011034859</v>
      </c>
      <c r="V69" s="6">
        <f t="shared" si="19"/>
        <v>11944523.596213223</v>
      </c>
      <c r="W69" s="6">
        <f t="shared" si="19"/>
        <v>11303692.216232501</v>
      </c>
      <c r="X69" s="6">
        <f t="shared" si="19"/>
        <v>9117171.694354834</v>
      </c>
      <c r="Y69" s="6">
        <f t="shared" si="19"/>
        <v>8170567.9647142645</v>
      </c>
      <c r="Z69" s="6">
        <f t="shared" si="19"/>
        <v>7343682.2687285282</v>
      </c>
      <c r="AA69" s="6">
        <f t="shared" si="19"/>
        <v>6822746.2158402428</v>
      </c>
      <c r="AB69" s="6">
        <f t="shared" si="19"/>
        <v>6344231.6127822418</v>
      </c>
      <c r="AC69" s="6">
        <f t="shared" si="19"/>
        <v>5727974.4132998604</v>
      </c>
      <c r="AD69" s="6">
        <f t="shared" si="19"/>
        <v>5571152.9503239514</v>
      </c>
      <c r="AE69" s="6">
        <f t="shared" si="19"/>
        <v>5553901.6825720305</v>
      </c>
      <c r="AF69" s="6">
        <f t="shared" si="19"/>
        <v>5495584.0468811337</v>
      </c>
      <c r="AG69" s="6">
        <f t="shared" si="19"/>
        <v>5436298.5381405884</v>
      </c>
      <c r="AH69" s="6">
        <f t="shared" si="19"/>
        <v>5404317.4536065888</v>
      </c>
      <c r="AI69" s="6">
        <f t="shared" si="19"/>
        <v>5399259.6575029576</v>
      </c>
      <c r="AJ69" s="6">
        <f t="shared" si="19"/>
        <v>5358782.9747974714</v>
      </c>
      <c r="AK69" s="6">
        <f t="shared" si="19"/>
        <v>5343953.0288746571</v>
      </c>
      <c r="AL69" s="6">
        <f t="shared" si="19"/>
        <v>5332161.5922708223</v>
      </c>
      <c r="AM69" s="6">
        <f t="shared" si="19"/>
        <v>5314696.43004419</v>
      </c>
      <c r="AN69" s="6">
        <f t="shared" si="19"/>
        <v>5328284.286545625</v>
      </c>
      <c r="AO69" s="6">
        <f t="shared" si="19"/>
        <v>5329061.9248398719</v>
      </c>
      <c r="AP69" s="6">
        <f t="shared" si="19"/>
        <v>5290896.5416394304</v>
      </c>
      <c r="AQ69" s="6">
        <f t="shared" si="19"/>
        <v>5327302.4218817698</v>
      </c>
      <c r="AR69" s="6">
        <f t="shared" si="19"/>
        <v>5316196.2096776543</v>
      </c>
    </row>
    <row r="70" spans="1:44">
      <c r="A70" t="s">
        <v>12</v>
      </c>
      <c r="B70" t="s">
        <v>28</v>
      </c>
      <c r="C70" t="s">
        <v>41</v>
      </c>
      <c r="D70" t="s">
        <v>19</v>
      </c>
      <c r="E70" s="6">
        <f t="shared" ref="E70:AR70" si="20">+E56/E4*E36</f>
        <v>1580492.7862364445</v>
      </c>
      <c r="F70" s="6">
        <f t="shared" si="20"/>
        <v>1906222.5849438435</v>
      </c>
      <c r="G70" s="6">
        <f t="shared" si="20"/>
        <v>2655235.8009649781</v>
      </c>
      <c r="H70" s="6">
        <f t="shared" si="20"/>
        <v>3458067.1300679655</v>
      </c>
      <c r="I70" s="6">
        <f t="shared" si="20"/>
        <v>4256241.6224287059</v>
      </c>
      <c r="J70" s="6">
        <f t="shared" si="20"/>
        <v>4642327.4033197928</v>
      </c>
      <c r="K70" s="6">
        <f t="shared" si="20"/>
        <v>5218702.3670463376</v>
      </c>
      <c r="L70" s="6">
        <f t="shared" si="20"/>
        <v>5634255.4770107726</v>
      </c>
      <c r="M70" s="6">
        <f t="shared" si="20"/>
        <v>5993472.8329551378</v>
      </c>
      <c r="N70" s="6">
        <f t="shared" si="20"/>
        <v>6256039.7372942539</v>
      </c>
      <c r="O70" s="6">
        <f t="shared" si="20"/>
        <v>6987146.2684356337</v>
      </c>
      <c r="P70" s="6">
        <f t="shared" si="20"/>
        <v>6882890.2964347312</v>
      </c>
      <c r="Q70" s="6">
        <f t="shared" si="20"/>
        <v>7087121.5259884652</v>
      </c>
      <c r="R70" s="6">
        <f t="shared" si="20"/>
        <v>7149990.8920427449</v>
      </c>
      <c r="S70" s="6">
        <f t="shared" si="20"/>
        <v>7604953.2869902533</v>
      </c>
      <c r="T70" s="6">
        <f t="shared" si="20"/>
        <v>7729563.399560946</v>
      </c>
      <c r="U70" s="6">
        <f t="shared" si="20"/>
        <v>7226218.3461423749</v>
      </c>
      <c r="V70" s="6">
        <f t="shared" si="20"/>
        <v>6004625.3878337545</v>
      </c>
      <c r="W70" s="6">
        <f t="shared" si="20"/>
        <v>5808461.9994358085</v>
      </c>
      <c r="X70" s="6">
        <f t="shared" si="20"/>
        <v>4699701.7808043566</v>
      </c>
      <c r="Y70" s="6">
        <f t="shared" si="20"/>
        <v>4220756.0130135687</v>
      </c>
      <c r="Z70" s="6">
        <f t="shared" si="20"/>
        <v>3413165.4851533747</v>
      </c>
      <c r="AA70" s="6">
        <f t="shared" si="20"/>
        <v>2969412.1052336325</v>
      </c>
      <c r="AB70" s="6">
        <f t="shared" si="20"/>
        <v>2613019.4321565609</v>
      </c>
      <c r="AC70" s="6">
        <f t="shared" si="20"/>
        <v>2197760.7433659788</v>
      </c>
      <c r="AD70" s="6">
        <f t="shared" si="20"/>
        <v>2106653.7904305863</v>
      </c>
      <c r="AE70" s="6">
        <f t="shared" si="20"/>
        <v>2084184.8902738225</v>
      </c>
      <c r="AF70" s="6">
        <f t="shared" si="20"/>
        <v>2048773.3419159669</v>
      </c>
      <c r="AG70" s="6">
        <f t="shared" si="20"/>
        <v>2011825.2037857855</v>
      </c>
      <c r="AH70" s="6">
        <f t="shared" si="20"/>
        <v>1999219.9175940317</v>
      </c>
      <c r="AI70" s="6">
        <f t="shared" si="20"/>
        <v>2021240.860057578</v>
      </c>
      <c r="AJ70" s="6">
        <f t="shared" si="20"/>
        <v>2026262.4724914706</v>
      </c>
      <c r="AK70" s="6">
        <f t="shared" si="20"/>
        <v>2021401.5411377004</v>
      </c>
      <c r="AL70" s="6">
        <f t="shared" si="20"/>
        <v>2034004.3527350698</v>
      </c>
      <c r="AM70" s="6">
        <f t="shared" si="20"/>
        <v>2040471.7943080906</v>
      </c>
      <c r="AN70" s="6">
        <f t="shared" si="20"/>
        <v>2056357.6460298726</v>
      </c>
      <c r="AO70" s="6">
        <f t="shared" si="20"/>
        <v>2081346.3770868424</v>
      </c>
      <c r="AP70" s="6">
        <f t="shared" si="20"/>
        <v>2069612.7072941666</v>
      </c>
      <c r="AQ70" s="6">
        <f t="shared" si="20"/>
        <v>2081758.8025209343</v>
      </c>
      <c r="AR70" s="6">
        <f t="shared" si="20"/>
        <v>2067833.5491257121</v>
      </c>
    </row>
    <row r="71" spans="1:44">
      <c r="A71" t="s">
        <v>14</v>
      </c>
      <c r="B71" t="s">
        <v>28</v>
      </c>
      <c r="C71" t="s">
        <v>41</v>
      </c>
      <c r="D71" t="s">
        <v>19</v>
      </c>
      <c r="E71" s="6">
        <f t="shared" ref="E71:AR71" si="21">+E57/E5*E37</f>
        <v>1423886.8094082712</v>
      </c>
      <c r="F71" s="6">
        <f t="shared" si="21"/>
        <v>1413665.3173908317</v>
      </c>
      <c r="G71" s="6">
        <f t="shared" si="21"/>
        <v>1765497.9123758457</v>
      </c>
      <c r="H71" s="6">
        <f t="shared" si="21"/>
        <v>1936997.1530305652</v>
      </c>
      <c r="I71" s="6">
        <f t="shared" si="21"/>
        <v>2434750.1714759003</v>
      </c>
      <c r="J71" s="6">
        <f t="shared" si="21"/>
        <v>2892430.523776772</v>
      </c>
      <c r="K71" s="6">
        <f t="shared" si="21"/>
        <v>3354362.8858945896</v>
      </c>
      <c r="L71" s="6">
        <f t="shared" si="21"/>
        <v>3570253.2036900604</v>
      </c>
      <c r="M71" s="6">
        <f t="shared" si="21"/>
        <v>4045673.7787061888</v>
      </c>
      <c r="N71" s="6">
        <f t="shared" si="21"/>
        <v>4186773.8059591916</v>
      </c>
      <c r="O71" s="6">
        <f t="shared" si="21"/>
        <v>4412403.3407705966</v>
      </c>
      <c r="P71" s="6">
        <f t="shared" si="21"/>
        <v>4384386.7679071473</v>
      </c>
      <c r="Q71" s="6">
        <f t="shared" si="21"/>
        <v>4517603.7765911026</v>
      </c>
      <c r="R71" s="6">
        <f t="shared" si="21"/>
        <v>4836975.9198854901</v>
      </c>
      <c r="S71" s="6">
        <f t="shared" si="21"/>
        <v>5226682.9558661049</v>
      </c>
      <c r="T71" s="6">
        <f t="shared" si="21"/>
        <v>5257169.3354496481</v>
      </c>
      <c r="U71" s="6">
        <f t="shared" si="21"/>
        <v>3595557.4458965249</v>
      </c>
      <c r="V71" s="6">
        <f t="shared" si="21"/>
        <v>3491536.4056778839</v>
      </c>
      <c r="W71" s="6">
        <f t="shared" si="21"/>
        <v>3293964.1723894831</v>
      </c>
      <c r="X71" s="6">
        <f t="shared" si="21"/>
        <v>2280056.2848059493</v>
      </c>
      <c r="Y71" s="6">
        <f t="shared" si="21"/>
        <v>1995018.0212172135</v>
      </c>
      <c r="Z71" s="6">
        <f t="shared" si="21"/>
        <v>1837505.9153094783</v>
      </c>
      <c r="AA71" s="6">
        <f t="shared" si="21"/>
        <v>1752073.1650608326</v>
      </c>
      <c r="AB71" s="6">
        <f t="shared" si="21"/>
        <v>1633593.8532391449</v>
      </c>
      <c r="AC71" s="6">
        <f t="shared" si="21"/>
        <v>1516942.60648151</v>
      </c>
      <c r="AD71" s="6">
        <f t="shared" si="21"/>
        <v>1456156.8219841586</v>
      </c>
      <c r="AE71" s="6">
        <f t="shared" si="21"/>
        <v>1453949.6676834535</v>
      </c>
      <c r="AF71" s="6">
        <f t="shared" si="21"/>
        <v>1437958.0076774536</v>
      </c>
      <c r="AG71" s="6">
        <f t="shared" si="21"/>
        <v>1417310.4253346573</v>
      </c>
      <c r="AH71" s="6">
        <f t="shared" si="21"/>
        <v>1379305.1978828197</v>
      </c>
      <c r="AI71" s="6">
        <f t="shared" si="21"/>
        <v>1369795.981398911</v>
      </c>
      <c r="AJ71" s="6">
        <f t="shared" si="21"/>
        <v>1369459.6212401418</v>
      </c>
      <c r="AK71" s="6">
        <f t="shared" si="21"/>
        <v>1384505.0483730251</v>
      </c>
      <c r="AL71" s="6">
        <f t="shared" si="21"/>
        <v>1379016.4651246881</v>
      </c>
      <c r="AM71" s="6">
        <f t="shared" si="21"/>
        <v>1389409.5627048784</v>
      </c>
      <c r="AN71" s="6">
        <f t="shared" si="21"/>
        <v>1394703.5289612459</v>
      </c>
      <c r="AO71" s="6">
        <f t="shared" si="21"/>
        <v>1394987.4233468755</v>
      </c>
      <c r="AP71" s="6">
        <f t="shared" si="21"/>
        <v>1388073.1319594244</v>
      </c>
      <c r="AQ71" s="6">
        <f t="shared" si="21"/>
        <v>1394973.2132524222</v>
      </c>
      <c r="AR71" s="6">
        <f t="shared" si="21"/>
        <v>1405766.2740568407</v>
      </c>
    </row>
    <row r="72" spans="1:44">
      <c r="A72" t="s">
        <v>16</v>
      </c>
      <c r="B72" t="s">
        <v>28</v>
      </c>
      <c r="C72" t="s">
        <v>41</v>
      </c>
      <c r="D72" t="s">
        <v>19</v>
      </c>
      <c r="E72" s="6">
        <f t="shared" ref="E72:AR72" si="22">+E58/E6*E38</f>
        <v>837330.44845735666</v>
      </c>
      <c r="F72" s="6">
        <f t="shared" si="22"/>
        <v>1177871.4915305411</v>
      </c>
      <c r="G72" s="6">
        <f t="shared" si="22"/>
        <v>1680221.377046301</v>
      </c>
      <c r="H72" s="6">
        <f t="shared" si="22"/>
        <v>1971735.1270515975</v>
      </c>
      <c r="I72" s="6">
        <f t="shared" si="22"/>
        <v>2617404.1620250768</v>
      </c>
      <c r="J72" s="6">
        <f t="shared" si="22"/>
        <v>3289676.863827032</v>
      </c>
      <c r="K72" s="6">
        <f t="shared" si="22"/>
        <v>4046877.4827449345</v>
      </c>
      <c r="L72" s="6">
        <f t="shared" si="22"/>
        <v>4589862.4799153209</v>
      </c>
      <c r="M72" s="6">
        <f t="shared" si="22"/>
        <v>5057899.4651076645</v>
      </c>
      <c r="N72" s="6">
        <f t="shared" si="22"/>
        <v>5050018.8659134954</v>
      </c>
      <c r="O72" s="6">
        <f t="shared" si="22"/>
        <v>5291112.8555419818</v>
      </c>
      <c r="P72" s="6">
        <f t="shared" si="22"/>
        <v>5237704.1052477537</v>
      </c>
      <c r="Q72" s="6">
        <f t="shared" si="22"/>
        <v>5487414.8518356876</v>
      </c>
      <c r="R72" s="6">
        <f t="shared" si="22"/>
        <v>5427917.0880467212</v>
      </c>
      <c r="S72" s="6">
        <f t="shared" si="22"/>
        <v>5556445.4518167349</v>
      </c>
      <c r="T72" s="6">
        <f t="shared" si="22"/>
        <v>4590306.4291406618</v>
      </c>
      <c r="U72" s="6">
        <f t="shared" si="22"/>
        <v>3706430.6843005414</v>
      </c>
      <c r="V72" s="6">
        <f t="shared" si="22"/>
        <v>3352631.5297470824</v>
      </c>
      <c r="W72" s="6">
        <f t="shared" si="22"/>
        <v>3138537.5902602775</v>
      </c>
      <c r="X72" s="6">
        <f t="shared" si="22"/>
        <v>2798463.2297264994</v>
      </c>
      <c r="Y72" s="6">
        <f t="shared" si="22"/>
        <v>2559918.8843506896</v>
      </c>
      <c r="Z72" s="6">
        <f t="shared" si="22"/>
        <v>2391278.8597390573</v>
      </c>
      <c r="AA72" s="6">
        <f t="shared" si="22"/>
        <v>2255926.1046062848</v>
      </c>
      <c r="AB72" s="6">
        <f t="shared" si="22"/>
        <v>2161329.9693548693</v>
      </c>
      <c r="AC72" s="6">
        <f t="shared" si="22"/>
        <v>2035840.4465926143</v>
      </c>
      <c r="AD72" s="6">
        <f t="shared" si="22"/>
        <v>2010422.9550443753</v>
      </c>
      <c r="AE72" s="6">
        <f t="shared" si="22"/>
        <v>2017950.3863737823</v>
      </c>
      <c r="AF72" s="6">
        <f t="shared" si="22"/>
        <v>2008768.4557460546</v>
      </c>
      <c r="AG72" s="6">
        <f t="shared" si="22"/>
        <v>1994526.6512640289</v>
      </c>
      <c r="AH72" s="6">
        <f t="shared" si="22"/>
        <v>2000443.4204654046</v>
      </c>
      <c r="AI72" s="6">
        <f t="shared" si="22"/>
        <v>1985428.1857682187</v>
      </c>
      <c r="AJ72" s="6">
        <f t="shared" si="22"/>
        <v>1934394.0937067252</v>
      </c>
      <c r="AK72" s="6">
        <f t="shared" si="22"/>
        <v>1916286.6247768486</v>
      </c>
      <c r="AL72" s="6">
        <f t="shared" si="22"/>
        <v>1896099.6315510666</v>
      </c>
      <c r="AM72" s="6">
        <f t="shared" si="22"/>
        <v>1872440.8344145627</v>
      </c>
      <c r="AN72" s="6">
        <f t="shared" si="22"/>
        <v>1868821.8933710463</v>
      </c>
      <c r="AO72" s="6">
        <f t="shared" si="22"/>
        <v>1853540.3398167768</v>
      </c>
      <c r="AP72" s="6">
        <f t="shared" si="22"/>
        <v>1838515.9850680854</v>
      </c>
      <c r="AQ72" s="6">
        <f t="shared" si="22"/>
        <v>1854583.0152993372</v>
      </c>
      <c r="AR72" s="6">
        <f t="shared" si="22"/>
        <v>1849797.7899344207</v>
      </c>
    </row>
    <row r="73" spans="1:44">
      <c r="A73" t="s">
        <v>6</v>
      </c>
      <c r="B73" t="s">
        <v>28</v>
      </c>
      <c r="C73" t="s">
        <v>44</v>
      </c>
      <c r="D73" t="s">
        <v>19</v>
      </c>
      <c r="E73" s="6">
        <f t="shared" ref="E73:AR73" si="23">+E55/E3*E39</f>
        <v>9430019.4195657372</v>
      </c>
      <c r="F73" s="6">
        <f t="shared" si="23"/>
        <v>11767303.878937349</v>
      </c>
      <c r="G73" s="6">
        <f t="shared" si="23"/>
        <v>15861547.248180985</v>
      </c>
      <c r="H73" s="6">
        <f t="shared" si="23"/>
        <v>19477863.120383732</v>
      </c>
      <c r="I73" s="6">
        <f t="shared" si="23"/>
        <v>23523950.562002711</v>
      </c>
      <c r="J73" s="6">
        <f t="shared" si="23"/>
        <v>26927155.812618759</v>
      </c>
      <c r="K73" s="6">
        <f t="shared" si="23"/>
        <v>31310024.22561891</v>
      </c>
      <c r="L73" s="6">
        <f t="shared" si="23"/>
        <v>34062373.014756359</v>
      </c>
      <c r="M73" s="6">
        <f t="shared" si="23"/>
        <v>36996416.855425514</v>
      </c>
      <c r="N73" s="6">
        <f t="shared" si="23"/>
        <v>37955410.042003118</v>
      </c>
      <c r="O73" s="6">
        <f t="shared" si="23"/>
        <v>40651127.192661032</v>
      </c>
      <c r="P73" s="6">
        <f t="shared" si="23"/>
        <v>41015563.940214626</v>
      </c>
      <c r="Q73" s="6">
        <f t="shared" si="23"/>
        <v>42087768.1620721</v>
      </c>
      <c r="R73" s="6">
        <f t="shared" si="23"/>
        <v>42850474.167905569</v>
      </c>
      <c r="S73" s="6">
        <f t="shared" si="23"/>
        <v>44503740.193226151</v>
      </c>
      <c r="T73" s="6">
        <f t="shared" si="23"/>
        <v>43735460.315783881</v>
      </c>
      <c r="U73" s="6">
        <f t="shared" si="23"/>
        <v>41390152.532014742</v>
      </c>
      <c r="V73" s="6">
        <f t="shared" si="23"/>
        <v>40697151.816804342</v>
      </c>
      <c r="W73" s="6">
        <f t="shared" si="23"/>
        <v>40570974.718689948</v>
      </c>
      <c r="X73" s="6">
        <f t="shared" si="23"/>
        <v>39924591.80677601</v>
      </c>
      <c r="Y73" s="6">
        <f t="shared" si="23"/>
        <v>39620518.240095615</v>
      </c>
      <c r="Z73" s="6">
        <f t="shared" si="23"/>
        <v>39518503.309347279</v>
      </c>
      <c r="AA73" s="6">
        <f t="shared" si="23"/>
        <v>39556621.884164073</v>
      </c>
      <c r="AB73" s="6">
        <f t="shared" si="23"/>
        <v>39620015.129988082</v>
      </c>
      <c r="AC73" s="6">
        <f t="shared" si="23"/>
        <v>39964172.583445258</v>
      </c>
      <c r="AD73" s="6">
        <f t="shared" si="23"/>
        <v>39751934.053438231</v>
      </c>
      <c r="AE73" s="6">
        <f t="shared" si="23"/>
        <v>39431042.008037284</v>
      </c>
      <c r="AF73" s="6">
        <f t="shared" si="23"/>
        <v>39301855.165004805</v>
      </c>
      <c r="AG73" s="6">
        <f t="shared" si="23"/>
        <v>39263062.865328558</v>
      </c>
      <c r="AH73" s="6">
        <f t="shared" si="23"/>
        <v>39186832.146232694</v>
      </c>
      <c r="AI73" s="6">
        <f t="shared" si="23"/>
        <v>39118713.714052349</v>
      </c>
      <c r="AJ73" s="6">
        <f t="shared" si="23"/>
        <v>39245333.784057766</v>
      </c>
      <c r="AK73" s="6">
        <f t="shared" si="23"/>
        <v>39308879.242112175</v>
      </c>
      <c r="AL73" s="6">
        <f t="shared" si="23"/>
        <v>39437665.635601431</v>
      </c>
      <c r="AM73" s="6">
        <f t="shared" si="23"/>
        <v>39656856.653230846</v>
      </c>
      <c r="AN73" s="6">
        <f t="shared" si="23"/>
        <v>39758237.997366659</v>
      </c>
      <c r="AO73" s="6">
        <f t="shared" si="23"/>
        <v>40009836.710269623</v>
      </c>
      <c r="AP73" s="6">
        <f t="shared" si="23"/>
        <v>40503190.256529093</v>
      </c>
      <c r="AQ73" s="6">
        <f t="shared" si="23"/>
        <v>40559042.882663965</v>
      </c>
      <c r="AR73" s="6">
        <f t="shared" si="23"/>
        <v>40974854.387035452</v>
      </c>
    </row>
    <row r="74" spans="1:44">
      <c r="A74" t="s">
        <v>12</v>
      </c>
      <c r="B74" t="s">
        <v>28</v>
      </c>
      <c r="C74" t="s">
        <v>44</v>
      </c>
      <c r="D74" t="s">
        <v>19</v>
      </c>
      <c r="E74" s="6">
        <f t="shared" ref="E74:AR74" si="24">+E56/E4*E40</f>
        <v>3653009.4169809581</v>
      </c>
      <c r="F74" s="6">
        <f t="shared" si="24"/>
        <v>4603666.4484523265</v>
      </c>
      <c r="G74" s="6">
        <f t="shared" si="24"/>
        <v>6383979.5337642152</v>
      </c>
      <c r="H74" s="6">
        <f t="shared" si="24"/>
        <v>8278504.9291133555</v>
      </c>
      <c r="I74" s="6">
        <f t="shared" si="24"/>
        <v>9825686.1038972083</v>
      </c>
      <c r="J74" s="6">
        <f t="shared" si="24"/>
        <v>10600005.357209623</v>
      </c>
      <c r="K74" s="6">
        <f t="shared" si="24"/>
        <v>11938859.63719839</v>
      </c>
      <c r="L74" s="6">
        <f t="shared" si="24"/>
        <v>12750741.552094137</v>
      </c>
      <c r="M74" s="6">
        <f t="shared" si="24"/>
        <v>13619982.372469775</v>
      </c>
      <c r="N74" s="6">
        <f t="shared" si="24"/>
        <v>14249269.579648124</v>
      </c>
      <c r="O74" s="6">
        <f t="shared" si="24"/>
        <v>15598764.461763123</v>
      </c>
      <c r="P74" s="6">
        <f t="shared" si="24"/>
        <v>15688311.730696829</v>
      </c>
      <c r="Q74" s="6">
        <f t="shared" si="24"/>
        <v>16073626.175111929</v>
      </c>
      <c r="R74" s="6">
        <f t="shared" si="24"/>
        <v>16403907.276368704</v>
      </c>
      <c r="S74" s="6">
        <f t="shared" si="24"/>
        <v>17303380.089779258</v>
      </c>
      <c r="T74" s="6">
        <f t="shared" si="24"/>
        <v>17796277.700946219</v>
      </c>
      <c r="U74" s="6">
        <f t="shared" si="24"/>
        <v>17455307.794688985</v>
      </c>
      <c r="V74" s="6">
        <f t="shared" si="24"/>
        <v>16474396.747182146</v>
      </c>
      <c r="W74" s="6">
        <f t="shared" si="24"/>
        <v>16504065.74109244</v>
      </c>
      <c r="X74" s="6">
        <f t="shared" si="24"/>
        <v>15823683.777323782</v>
      </c>
      <c r="Y74" s="6">
        <f t="shared" si="24"/>
        <v>15572233.375144256</v>
      </c>
      <c r="Z74" s="6">
        <f t="shared" si="24"/>
        <v>15248516.276947383</v>
      </c>
      <c r="AA74" s="6">
        <f t="shared" si="24"/>
        <v>15100113.500707198</v>
      </c>
      <c r="AB74" s="6">
        <f t="shared" si="24"/>
        <v>15006189.590543278</v>
      </c>
      <c r="AC74" s="6">
        <f t="shared" si="24"/>
        <v>15020108.31667584</v>
      </c>
      <c r="AD74" s="6">
        <f t="shared" si="24"/>
        <v>14854653.156897055</v>
      </c>
      <c r="AE74" s="6">
        <f t="shared" si="24"/>
        <v>14688153.094038937</v>
      </c>
      <c r="AF74" s="6">
        <f t="shared" si="24"/>
        <v>14587353.202354232</v>
      </c>
      <c r="AG74" s="6">
        <f t="shared" si="24"/>
        <v>14531536.616296591</v>
      </c>
      <c r="AH74" s="6">
        <f t="shared" si="24"/>
        <v>14430014.414233597</v>
      </c>
      <c r="AI74" s="6">
        <f t="shared" si="24"/>
        <v>14278517.626517795</v>
      </c>
      <c r="AJ74" s="6">
        <f t="shared" si="24"/>
        <v>14205345.164026931</v>
      </c>
      <c r="AK74" s="6">
        <f t="shared" si="24"/>
        <v>14186635.325153885</v>
      </c>
      <c r="AL74" s="6">
        <f t="shared" si="24"/>
        <v>14121211.725646121</v>
      </c>
      <c r="AM74" s="6">
        <f t="shared" si="24"/>
        <v>14126041.420357505</v>
      </c>
      <c r="AN74" s="6">
        <f t="shared" si="24"/>
        <v>14107392.607695874</v>
      </c>
      <c r="AO74" s="6">
        <f t="shared" si="24"/>
        <v>14073989.310024066</v>
      </c>
      <c r="AP74" s="6">
        <f t="shared" si="24"/>
        <v>14255451.334533937</v>
      </c>
      <c r="AQ74" s="6">
        <f t="shared" si="24"/>
        <v>14306176.978716878</v>
      </c>
      <c r="AR74" s="6">
        <f t="shared" si="24"/>
        <v>14527388.959772142</v>
      </c>
    </row>
    <row r="75" spans="1:44">
      <c r="A75" t="s">
        <v>14</v>
      </c>
      <c r="B75" t="s">
        <v>28</v>
      </c>
      <c r="C75" t="s">
        <v>44</v>
      </c>
      <c r="D75" t="s">
        <v>19</v>
      </c>
      <c r="E75" s="6">
        <f t="shared" ref="E75:AR75" si="25">+E57/E5*E41</f>
        <v>3754597.3967505414</v>
      </c>
      <c r="F75" s="6">
        <f t="shared" si="25"/>
        <v>4016119.9386706036</v>
      </c>
      <c r="G75" s="6">
        <f t="shared" si="25"/>
        <v>4907926.5025376519</v>
      </c>
      <c r="H75" s="6">
        <f t="shared" si="25"/>
        <v>5377437.8327847496</v>
      </c>
      <c r="I75" s="6">
        <f t="shared" si="25"/>
        <v>6524910.8252283819</v>
      </c>
      <c r="J75" s="6">
        <f t="shared" si="25"/>
        <v>7454983.3101517418</v>
      </c>
      <c r="K75" s="6">
        <f t="shared" si="25"/>
        <v>8476645.8158575166</v>
      </c>
      <c r="L75" s="6">
        <f t="shared" si="25"/>
        <v>9042592.1487104911</v>
      </c>
      <c r="M75" s="6">
        <f t="shared" si="25"/>
        <v>9948971.6991464086</v>
      </c>
      <c r="N75" s="6">
        <f t="shared" si="25"/>
        <v>10264289.618199019</v>
      </c>
      <c r="O75" s="6">
        <f t="shared" si="25"/>
        <v>10868889.968341669</v>
      </c>
      <c r="P75" s="6">
        <f t="shared" si="25"/>
        <v>11036336.80362778</v>
      </c>
      <c r="Q75" s="6">
        <f t="shared" si="25"/>
        <v>11392022.126916606</v>
      </c>
      <c r="R75" s="6">
        <f t="shared" si="25"/>
        <v>11922013.566759255</v>
      </c>
      <c r="S75" s="6">
        <f t="shared" si="25"/>
        <v>12549567.758828573</v>
      </c>
      <c r="T75" s="6">
        <f t="shared" si="25"/>
        <v>12700216.315479415</v>
      </c>
      <c r="U75" s="6">
        <f t="shared" si="25"/>
        <v>11704178.280040959</v>
      </c>
      <c r="V75" s="6">
        <f t="shared" si="25"/>
        <v>11738030.737108158</v>
      </c>
      <c r="W75" s="6">
        <f t="shared" si="25"/>
        <v>11665944.664757488</v>
      </c>
      <c r="X75" s="6">
        <f t="shared" si="25"/>
        <v>11503677.358497346</v>
      </c>
      <c r="Y75" s="6">
        <f t="shared" si="25"/>
        <v>11423604.387410952</v>
      </c>
      <c r="Z75" s="6">
        <f t="shared" si="25"/>
        <v>11398775.60353742</v>
      </c>
      <c r="AA75" s="6">
        <f t="shared" si="25"/>
        <v>11389329.985755781</v>
      </c>
      <c r="AB75" s="6">
        <f t="shared" si="25"/>
        <v>11431305.342790475</v>
      </c>
      <c r="AC75" s="6">
        <f t="shared" si="25"/>
        <v>11516823.08000271</v>
      </c>
      <c r="AD75" s="6">
        <f t="shared" si="25"/>
        <v>11512180.672633236</v>
      </c>
      <c r="AE75" s="6">
        <f t="shared" si="25"/>
        <v>11412678.543972317</v>
      </c>
      <c r="AF75" s="6">
        <f t="shared" si="25"/>
        <v>11379823.218702365</v>
      </c>
      <c r="AG75" s="6">
        <f t="shared" si="25"/>
        <v>11389286.896242753</v>
      </c>
      <c r="AH75" s="6">
        <f t="shared" si="25"/>
        <v>11481192.126685057</v>
      </c>
      <c r="AI75" s="6">
        <f t="shared" si="25"/>
        <v>11471091.85105693</v>
      </c>
      <c r="AJ75" s="6">
        <f t="shared" si="25"/>
        <v>11449389.652417142</v>
      </c>
      <c r="AK75" s="6">
        <f t="shared" si="25"/>
        <v>11368273.853252575</v>
      </c>
      <c r="AL75" s="6">
        <f t="shared" si="25"/>
        <v>11434214.331959205</v>
      </c>
      <c r="AM75" s="6">
        <f t="shared" si="25"/>
        <v>11417484.128203265</v>
      </c>
      <c r="AN75" s="6">
        <f t="shared" si="25"/>
        <v>11444807.120715383</v>
      </c>
      <c r="AO75" s="6">
        <f t="shared" si="25"/>
        <v>11535757.796185914</v>
      </c>
      <c r="AP75" s="6">
        <f t="shared" si="25"/>
        <v>11670876.481058551</v>
      </c>
      <c r="AQ75" s="6">
        <f t="shared" si="25"/>
        <v>11719231.437439248</v>
      </c>
      <c r="AR75" s="6">
        <f t="shared" si="25"/>
        <v>11740728.918500243</v>
      </c>
    </row>
    <row r="76" spans="1:44">
      <c r="A76" t="s">
        <v>16</v>
      </c>
      <c r="B76" t="s">
        <v>28</v>
      </c>
      <c r="C76" t="s">
        <v>44</v>
      </c>
      <c r="D76" t="s">
        <v>19</v>
      </c>
      <c r="E76" s="6">
        <f t="shared" ref="E76:AR76" si="26">+E58/E6*E42</f>
        <v>2256259.9946560701</v>
      </c>
      <c r="F76" s="6">
        <f t="shared" si="26"/>
        <v>3278637.4157899264</v>
      </c>
      <c r="G76" s="6">
        <f t="shared" si="26"/>
        <v>4689518.7826240761</v>
      </c>
      <c r="H76" s="6">
        <f t="shared" si="26"/>
        <v>5546098.5897951173</v>
      </c>
      <c r="I76" s="6">
        <f t="shared" si="26"/>
        <v>7009628.4251735006</v>
      </c>
      <c r="J76" s="6">
        <f t="shared" si="26"/>
        <v>8729134.0070153531</v>
      </c>
      <c r="K76" s="6">
        <f t="shared" si="26"/>
        <v>10553940.219953604</v>
      </c>
      <c r="L76" s="6">
        <f t="shared" si="26"/>
        <v>11902804.243194627</v>
      </c>
      <c r="M76" s="6">
        <f t="shared" si="26"/>
        <v>12964077.607383013</v>
      </c>
      <c r="N76" s="6">
        <f t="shared" si="26"/>
        <v>13048757.058161598</v>
      </c>
      <c r="O76" s="6">
        <f t="shared" si="26"/>
        <v>13768335.216618836</v>
      </c>
      <c r="P76" s="6">
        <f t="shared" si="26"/>
        <v>13947992.783957789</v>
      </c>
      <c r="Q76" s="6">
        <f t="shared" si="26"/>
        <v>14317770.542208914</v>
      </c>
      <c r="R76" s="6">
        <f t="shared" si="26"/>
        <v>14343478.439074667</v>
      </c>
      <c r="S76" s="6">
        <f t="shared" si="26"/>
        <v>14655529.61006788</v>
      </c>
      <c r="T76" s="6">
        <f t="shared" si="26"/>
        <v>13990599.038451077</v>
      </c>
      <c r="U76" s="6">
        <f t="shared" si="26"/>
        <v>13458725.946820734</v>
      </c>
      <c r="V76" s="6">
        <f t="shared" si="26"/>
        <v>13333821.738258786</v>
      </c>
      <c r="W76" s="6">
        <f t="shared" si="26"/>
        <v>13314529.493769227</v>
      </c>
      <c r="X76" s="6">
        <f t="shared" si="26"/>
        <v>13337988.545922587</v>
      </c>
      <c r="Y76" s="6">
        <f t="shared" si="26"/>
        <v>13301780.288783975</v>
      </c>
      <c r="Z76" s="6">
        <f t="shared" si="26"/>
        <v>13320117.842400474</v>
      </c>
      <c r="AA76" s="6">
        <f t="shared" si="26"/>
        <v>13396197.762388967</v>
      </c>
      <c r="AB76" s="6">
        <f t="shared" si="26"/>
        <v>13428862.481840998</v>
      </c>
      <c r="AC76" s="6">
        <f t="shared" si="26"/>
        <v>13536069.804914003</v>
      </c>
      <c r="AD76" s="6">
        <f t="shared" si="26"/>
        <v>13491288.265871918</v>
      </c>
      <c r="AE76" s="6">
        <f t="shared" si="26"/>
        <v>13411779.455143429</v>
      </c>
      <c r="AF76" s="6">
        <f t="shared" si="26"/>
        <v>13405452.026417555</v>
      </c>
      <c r="AG76" s="6">
        <f t="shared" si="26"/>
        <v>13425334.564257901</v>
      </c>
      <c r="AH76" s="6">
        <f t="shared" si="26"/>
        <v>13402869.000267727</v>
      </c>
      <c r="AI76" s="6">
        <f t="shared" si="26"/>
        <v>13476769.67325001</v>
      </c>
      <c r="AJ76" s="6">
        <f t="shared" si="26"/>
        <v>13700222.851954607</v>
      </c>
      <c r="AK76" s="6">
        <f t="shared" si="26"/>
        <v>13795899.450855391</v>
      </c>
      <c r="AL76" s="6">
        <f t="shared" si="26"/>
        <v>13926695.094316024</v>
      </c>
      <c r="AM76" s="6">
        <f t="shared" si="26"/>
        <v>14083571.406640254</v>
      </c>
      <c r="AN76" s="6">
        <f t="shared" si="26"/>
        <v>14154743.066895474</v>
      </c>
      <c r="AO76" s="6">
        <f t="shared" si="26"/>
        <v>14312231.908906989</v>
      </c>
      <c r="AP76" s="6">
        <f t="shared" si="26"/>
        <v>14464336.6814015</v>
      </c>
      <c r="AQ76" s="6">
        <f t="shared" si="26"/>
        <v>14438219.402516538</v>
      </c>
      <c r="AR76" s="6">
        <f t="shared" si="26"/>
        <v>14573054.520975903</v>
      </c>
    </row>
    <row r="77" spans="1:44">
      <c r="A77" t="s">
        <v>6</v>
      </c>
      <c r="B77" t="s">
        <v>28</v>
      </c>
      <c r="C77" t="s">
        <v>47</v>
      </c>
      <c r="D77" t="s">
        <v>19</v>
      </c>
      <c r="E77" s="6">
        <f>+E59-E63</f>
        <v>-13596718.764881939</v>
      </c>
      <c r="F77" s="6">
        <f t="shared" ref="F77:AR77" si="27">+F59-F63</f>
        <v>-12873355.866606444</v>
      </c>
      <c r="G77" s="6">
        <f t="shared" si="27"/>
        <v>-14843202.061382473</v>
      </c>
      <c r="H77" s="6">
        <f t="shared" si="27"/>
        <v>-15489358.665859699</v>
      </c>
      <c r="I77" s="6">
        <f t="shared" si="27"/>
        <v>-18157584.538577348</v>
      </c>
      <c r="J77" s="6">
        <f t="shared" si="27"/>
        <v>-17985617.002230644</v>
      </c>
      <c r="K77" s="6">
        <f t="shared" si="27"/>
        <v>-20068716.372822583</v>
      </c>
      <c r="L77" s="6">
        <f t="shared" si="27"/>
        <v>-20105097.950767994</v>
      </c>
      <c r="M77" s="6">
        <f t="shared" si="27"/>
        <v>-21354448.453733534</v>
      </c>
      <c r="N77" s="6">
        <f t="shared" si="27"/>
        <v>-23276074.241843104</v>
      </c>
      <c r="O77" s="6">
        <f t="shared" si="27"/>
        <v>-23144666.024648905</v>
      </c>
      <c r="P77" s="6">
        <f t="shared" si="27"/>
        <v>-25696895.494295329</v>
      </c>
      <c r="Q77" s="6">
        <f t="shared" si="27"/>
        <v>-25609159.770273268</v>
      </c>
      <c r="R77" s="6">
        <f t="shared" si="27"/>
        <v>-29964134.254229486</v>
      </c>
      <c r="S77" s="6">
        <f t="shared" si="27"/>
        <v>-30488972.728295267</v>
      </c>
      <c r="T77" s="6">
        <f t="shared" si="27"/>
        <v>-30674859.351291984</v>
      </c>
      <c r="U77" s="6">
        <f t="shared" si="27"/>
        <v>-23986477.253850788</v>
      </c>
      <c r="V77" s="6">
        <f t="shared" si="27"/>
        <v>-23349052.363255233</v>
      </c>
      <c r="W77" s="6">
        <f t="shared" si="27"/>
        <v>-21060350.688267082</v>
      </c>
      <c r="X77" s="6">
        <f t="shared" si="27"/>
        <v>-17243396.352749109</v>
      </c>
      <c r="Y77" s="6">
        <f t="shared" si="27"/>
        <v>-15072721.929893941</v>
      </c>
      <c r="Z77" s="6">
        <f t="shared" si="27"/>
        <v>-13257782.415171191</v>
      </c>
      <c r="AA77" s="6">
        <f t="shared" si="27"/>
        <v>-12018295.253760174</v>
      </c>
      <c r="AB77" s="6">
        <f t="shared" si="27"/>
        <v>-10609874.756697193</v>
      </c>
      <c r="AC77" s="6">
        <f t="shared" si="27"/>
        <v>-9117488.7389791012</v>
      </c>
      <c r="AD77" s="6">
        <f t="shared" si="27"/>
        <v>-8694180.5194042921</v>
      </c>
      <c r="AE77" s="6">
        <f t="shared" si="27"/>
        <v>-8238515.9957462922</v>
      </c>
      <c r="AF77" s="6">
        <f t="shared" si="27"/>
        <v>-8111230.109357357</v>
      </c>
      <c r="AG77" s="6">
        <f t="shared" si="27"/>
        <v>-7482932.9769992605</v>
      </c>
      <c r="AH77" s="6">
        <f t="shared" si="27"/>
        <v>-7682333.1357049495</v>
      </c>
      <c r="AI77" s="6">
        <f t="shared" si="27"/>
        <v>-7026668.7850684375</v>
      </c>
      <c r="AJ77" s="6">
        <f t="shared" si="27"/>
        <v>-7469495.9104382396</v>
      </c>
      <c r="AK77" s="6">
        <f t="shared" si="27"/>
        <v>-6974223.8641250879</v>
      </c>
      <c r="AL77" s="6">
        <f t="shared" si="27"/>
        <v>-7684325.3759199083</v>
      </c>
      <c r="AM77" s="6">
        <f t="shared" si="27"/>
        <v>-7214400.1931013763</v>
      </c>
      <c r="AN77" s="6">
        <f t="shared" si="27"/>
        <v>-8625865.5954167545</v>
      </c>
      <c r="AO77" s="6">
        <f t="shared" si="27"/>
        <v>-7950395.9084366262</v>
      </c>
      <c r="AP77" s="6">
        <f t="shared" si="27"/>
        <v>-9778973.2816793919</v>
      </c>
      <c r="AQ77" s="6">
        <f t="shared" si="27"/>
        <v>-9217406.6736591458</v>
      </c>
      <c r="AR77" s="6">
        <f t="shared" si="27"/>
        <v>-11268211.144149572</v>
      </c>
    </row>
    <row r="78" spans="1:44">
      <c r="A78" t="s">
        <v>12</v>
      </c>
      <c r="B78" t="s">
        <v>28</v>
      </c>
      <c r="C78" t="s">
        <v>47</v>
      </c>
      <c r="D78" t="s">
        <v>19</v>
      </c>
      <c r="E78" s="6">
        <f t="shared" ref="E78:AR78" si="28">+E60-E64</f>
        <v>-5566005.7730884999</v>
      </c>
      <c r="F78" s="6">
        <f t="shared" si="28"/>
        <v>-5482038.7921725661</v>
      </c>
      <c r="G78" s="6">
        <f t="shared" si="28"/>
        <v>-7023288.9085770175</v>
      </c>
      <c r="H78" s="6">
        <f t="shared" si="28"/>
        <v>-7789750.1024511009</v>
      </c>
      <c r="I78" s="6">
        <f t="shared" si="28"/>
        <v>-9647067.7241324186</v>
      </c>
      <c r="J78" s="6">
        <f t="shared" si="28"/>
        <v>-9646720.7721257806</v>
      </c>
      <c r="K78" s="6">
        <f t="shared" si="28"/>
        <v>-10495903.712481037</v>
      </c>
      <c r="L78" s="6">
        <f t="shared" si="28"/>
        <v>-10741106.787834838</v>
      </c>
      <c r="M78" s="6">
        <f t="shared" si="28"/>
        <v>-11371589.748465031</v>
      </c>
      <c r="N78" s="6">
        <f t="shared" si="28"/>
        <v>-12470381.642178342</v>
      </c>
      <c r="O78" s="6">
        <f t="shared" si="28"/>
        <v>-13038201.554055348</v>
      </c>
      <c r="P78" s="6">
        <f t="shared" si="28"/>
        <v>-13884908.748947039</v>
      </c>
      <c r="Q78" s="6">
        <f t="shared" si="28"/>
        <v>-13953993.961369812</v>
      </c>
      <c r="R78" s="6">
        <f t="shared" si="28"/>
        <v>-15388151.062024087</v>
      </c>
      <c r="S78" s="6">
        <f t="shared" si="28"/>
        <v>-15921769.040693164</v>
      </c>
      <c r="T78" s="6">
        <f t="shared" si="28"/>
        <v>-16479908.510301277</v>
      </c>
      <c r="U78" s="6">
        <f t="shared" si="28"/>
        <v>-15266564.974018827</v>
      </c>
      <c r="V78" s="6">
        <f t="shared" si="28"/>
        <v>-12868712.491986707</v>
      </c>
      <c r="W78" s="6">
        <f t="shared" si="28"/>
        <v>-12195949.41372709</v>
      </c>
      <c r="X78" s="6">
        <f t="shared" si="28"/>
        <v>-9440044.5441314355</v>
      </c>
      <c r="Y78" s="6">
        <f t="shared" si="28"/>
        <v>-8518885.268426314</v>
      </c>
      <c r="Z78" s="6">
        <f t="shared" si="28"/>
        <v>-6490068.8492988497</v>
      </c>
      <c r="AA78" s="6">
        <f t="shared" si="28"/>
        <v>-5638860.9947845116</v>
      </c>
      <c r="AB78" s="6">
        <f t="shared" si="28"/>
        <v>-4706919.4712668657</v>
      </c>
      <c r="AC78" s="6">
        <f t="shared" si="28"/>
        <v>-3878666.5633634999</v>
      </c>
      <c r="AD78" s="6">
        <f t="shared" si="28"/>
        <v>-3672136.9104810096</v>
      </c>
      <c r="AE78" s="6">
        <f t="shared" si="28"/>
        <v>-3549997.118817538</v>
      </c>
      <c r="AF78" s="6">
        <f t="shared" si="28"/>
        <v>-3510136.9191283211</v>
      </c>
      <c r="AG78" s="6">
        <f t="shared" si="28"/>
        <v>-3298123.7096179128</v>
      </c>
      <c r="AH78" s="6">
        <f t="shared" si="28"/>
        <v>-3463253.8143076822</v>
      </c>
      <c r="AI78" s="6">
        <f t="shared" si="28"/>
        <v>-3223443.0222890377</v>
      </c>
      <c r="AJ78" s="6">
        <f t="shared" si="28"/>
        <v>-3549251.4564178623</v>
      </c>
      <c r="AK78" s="6">
        <f t="shared" si="28"/>
        <v>-3335794.6956565641</v>
      </c>
      <c r="AL78" s="6">
        <f t="shared" si="28"/>
        <v>-3740325.0981560349</v>
      </c>
      <c r="AM78" s="6">
        <f t="shared" si="28"/>
        <v>-3583574.9745929949</v>
      </c>
      <c r="AN78" s="6">
        <f t="shared" si="28"/>
        <v>-4178640.6800128445</v>
      </c>
      <c r="AO78" s="6">
        <f t="shared" si="28"/>
        <v>-4009971.6595311835</v>
      </c>
      <c r="AP78" s="6">
        <f t="shared" si="28"/>
        <v>-4679738.4600457847</v>
      </c>
      <c r="AQ78" s="6">
        <f t="shared" si="28"/>
        <v>-4595638.8889162019</v>
      </c>
      <c r="AR78" s="6">
        <f t="shared" si="28"/>
        <v>-5157205.0715897381</v>
      </c>
    </row>
    <row r="79" spans="1:44">
      <c r="A79" t="s">
        <v>14</v>
      </c>
      <c r="B79" t="s">
        <v>28</v>
      </c>
      <c r="C79" t="s">
        <v>47</v>
      </c>
      <c r="D79" t="s">
        <v>19</v>
      </c>
      <c r="E79" s="6">
        <f t="shared" ref="E79:AR79" si="29">+E61-E65</f>
        <v>-4326440.3051698655</v>
      </c>
      <c r="F79" s="6">
        <f t="shared" si="29"/>
        <v>-3711726.0262579694</v>
      </c>
      <c r="G79" s="6">
        <f t="shared" si="29"/>
        <v>-3826826.7064623386</v>
      </c>
      <c r="H79" s="6">
        <f t="shared" si="29"/>
        <v>-3590870.7417852506</v>
      </c>
      <c r="I79" s="6">
        <f t="shared" si="29"/>
        <v>-3845559.6959076673</v>
      </c>
      <c r="J79" s="6">
        <f t="shared" si="29"/>
        <v>-4286974.6103457883</v>
      </c>
      <c r="K79" s="6">
        <f t="shared" si="29"/>
        <v>-5285093.1164935529</v>
      </c>
      <c r="L79" s="6">
        <f t="shared" si="29"/>
        <v>-4918551.8381864876</v>
      </c>
      <c r="M79" s="6">
        <f t="shared" si="29"/>
        <v>-6519989.6366526857</v>
      </c>
      <c r="N79" s="6">
        <f t="shared" si="29"/>
        <v>-6490229.2209480181</v>
      </c>
      <c r="O79" s="6">
        <f t="shared" si="29"/>
        <v>-7620162.1999456808</v>
      </c>
      <c r="P79" s="6">
        <f t="shared" si="29"/>
        <v>-7451332.5274066851</v>
      </c>
      <c r="Q79" s="6">
        <f t="shared" si="29"/>
        <v>-8232946.9034375474</v>
      </c>
      <c r="R79" s="6">
        <f t="shared" si="29"/>
        <v>-9068502.2706515193</v>
      </c>
      <c r="S79" s="6">
        <f t="shared" si="29"/>
        <v>-10188491.746191427</v>
      </c>
      <c r="T79" s="6">
        <f t="shared" si="29"/>
        <v>-10806237.831605211</v>
      </c>
      <c r="U79" s="6">
        <f t="shared" si="29"/>
        <v>-7293241.2984115407</v>
      </c>
      <c r="V79" s="6">
        <f t="shared" si="29"/>
        <v>-7848754.053169705</v>
      </c>
      <c r="W79" s="6">
        <f t="shared" si="29"/>
        <v>-6836769.4845079929</v>
      </c>
      <c r="X79" s="6">
        <f t="shared" si="29"/>
        <v>-5019930.0993802026</v>
      </c>
      <c r="Y79" s="6">
        <f t="shared" si="29"/>
        <v>-3994239.9247970805</v>
      </c>
      <c r="Z79" s="6">
        <f t="shared" si="29"/>
        <v>-3910736.8651632667</v>
      </c>
      <c r="AA79" s="6">
        <f t="shared" si="29"/>
        <v>-3294805.2940214127</v>
      </c>
      <c r="AB79" s="6">
        <f t="shared" si="29"/>
        <v>-3287836.9701091051</v>
      </c>
      <c r="AC79" s="6">
        <f t="shared" si="29"/>
        <v>-2552203.1221295819</v>
      </c>
      <c r="AD79" s="6">
        <f t="shared" si="29"/>
        <v>-2754094.6836283058</v>
      </c>
      <c r="AE79" s="6">
        <f t="shared" si="29"/>
        <v>-2271487.4036547393</v>
      </c>
      <c r="AF79" s="6">
        <f t="shared" si="29"/>
        <v>-2574236.5685620494</v>
      </c>
      <c r="AG79" s="6">
        <f t="shared" si="29"/>
        <v>-2028408.8292522542</v>
      </c>
      <c r="AH79" s="6">
        <f t="shared" si="29"/>
        <v>-2263508.6298796646</v>
      </c>
      <c r="AI79" s="6">
        <f t="shared" si="29"/>
        <v>-1846519.2330660112</v>
      </c>
      <c r="AJ79" s="6">
        <f t="shared" si="29"/>
        <v>-2088226.8453611992</v>
      </c>
      <c r="AK79" s="6">
        <f t="shared" si="29"/>
        <v>-1969493.358588066</v>
      </c>
      <c r="AL79" s="6">
        <f t="shared" si="29"/>
        <v>-2061857.0552760027</v>
      </c>
      <c r="AM79" s="6">
        <f t="shared" si="29"/>
        <v>-2164244.9548419937</v>
      </c>
      <c r="AN79" s="6">
        <f t="shared" si="29"/>
        <v>-2402377.5134172961</v>
      </c>
      <c r="AO79" s="6">
        <f t="shared" si="29"/>
        <v>-2473055.5658234991</v>
      </c>
      <c r="AP79" s="6">
        <f t="shared" si="29"/>
        <v>-2777211.2659948952</v>
      </c>
      <c r="AQ79" s="6">
        <f t="shared" si="29"/>
        <v>-2853304.0410968885</v>
      </c>
      <c r="AR79" s="6">
        <f t="shared" si="29"/>
        <v>-3340355.6497598663</v>
      </c>
    </row>
    <row r="80" spans="1:44">
      <c r="A80" t="s">
        <v>16</v>
      </c>
      <c r="B80" t="s">
        <v>28</v>
      </c>
      <c r="C80" t="s">
        <v>47</v>
      </c>
      <c r="D80" t="s">
        <v>19</v>
      </c>
      <c r="E80" s="6">
        <f t="shared" ref="E80:AR80" si="30">+E62-E66</f>
        <v>-3497195.0554383248</v>
      </c>
      <c r="F80" s="6">
        <f t="shared" si="30"/>
        <v>-4217839.4321551621</v>
      </c>
      <c r="G80" s="6">
        <f t="shared" si="30"/>
        <v>-3642041.0629589707</v>
      </c>
      <c r="H80" s="6">
        <f t="shared" si="30"/>
        <v>-4396089.3141642809</v>
      </c>
      <c r="I80" s="6">
        <f t="shared" si="30"/>
        <v>-4222169.8964954093</v>
      </c>
      <c r="J80" s="6">
        <f t="shared" si="30"/>
        <v>-4625950.0138588324</v>
      </c>
      <c r="K80" s="6">
        <f t="shared" si="30"/>
        <v>-4156933.222912699</v>
      </c>
      <c r="L80" s="6">
        <f t="shared" si="30"/>
        <v>-5088636.924371399</v>
      </c>
      <c r="M80" s="6">
        <f t="shared" si="30"/>
        <v>-4070791.8169693127</v>
      </c>
      <c r="N80" s="6">
        <f t="shared" si="30"/>
        <v>-5388055.1261522397</v>
      </c>
      <c r="O80" s="6">
        <f t="shared" si="30"/>
        <v>-4166808.8101383075</v>
      </c>
      <c r="P80" s="6">
        <f t="shared" si="30"/>
        <v>-5949144.5200696811</v>
      </c>
      <c r="Q80" s="6">
        <f t="shared" si="30"/>
        <v>-5123330.5497493073</v>
      </c>
      <c r="R80" s="6">
        <f t="shared" si="30"/>
        <v>-7230382.0395005122</v>
      </c>
      <c r="S80" s="6">
        <f t="shared" si="30"/>
        <v>-6473125.8198315874</v>
      </c>
      <c r="T80" s="6">
        <f t="shared" si="30"/>
        <v>-6904734.5210070461</v>
      </c>
      <c r="U80" s="6">
        <f t="shared" si="30"/>
        <v>-5142634.3199892715</v>
      </c>
      <c r="V80" s="6">
        <f t="shared" si="30"/>
        <v>-5545145.431380786</v>
      </c>
      <c r="W80" s="6">
        <f t="shared" si="30"/>
        <v>-4761946.2917947844</v>
      </c>
      <c r="X80" s="6">
        <f t="shared" si="30"/>
        <v>-4642711.5180942304</v>
      </c>
      <c r="Y80" s="6">
        <f t="shared" si="30"/>
        <v>-4044459.2079335712</v>
      </c>
      <c r="Z80" s="6">
        <f t="shared" si="30"/>
        <v>-3829604.0688412637</v>
      </c>
      <c r="AA80" s="6">
        <f t="shared" si="30"/>
        <v>-3471575.7311031818</v>
      </c>
      <c r="AB80" s="6">
        <f t="shared" si="30"/>
        <v>-3124221.6974979043</v>
      </c>
      <c r="AC80" s="6">
        <f t="shared" si="30"/>
        <v>-2756960.8831788078</v>
      </c>
      <c r="AD80" s="6">
        <f t="shared" si="30"/>
        <v>-2613248.7915235125</v>
      </c>
      <c r="AE80" s="6">
        <f t="shared" si="30"/>
        <v>-2439987.2230684794</v>
      </c>
      <c r="AF80" s="6">
        <f t="shared" si="30"/>
        <v>-2362206.2736978121</v>
      </c>
      <c r="AG80" s="6">
        <f t="shared" si="30"/>
        <v>-2139043.4273961037</v>
      </c>
      <c r="AH80" s="6">
        <f t="shared" si="30"/>
        <v>-2197197.4175175689</v>
      </c>
      <c r="AI80" s="6">
        <f t="shared" si="30"/>
        <v>-1938261.7921140939</v>
      </c>
      <c r="AJ80" s="6">
        <f t="shared" si="30"/>
        <v>-2040827.1791499257</v>
      </c>
      <c r="AK80" s="6">
        <f t="shared" si="30"/>
        <v>-1719341.4437481426</v>
      </c>
      <c r="AL80" s="6">
        <f t="shared" si="30"/>
        <v>-2054003.6182705015</v>
      </c>
      <c r="AM80" s="6">
        <f t="shared" si="30"/>
        <v>-1621335.1100073829</v>
      </c>
      <c r="AN80" s="6">
        <f t="shared" si="30"/>
        <v>-2232189.4083769433</v>
      </c>
      <c r="AO80" s="6">
        <f t="shared" si="30"/>
        <v>-1717741.9492697567</v>
      </c>
      <c r="AP80" s="6">
        <f t="shared" si="30"/>
        <v>-2544683.3683974855</v>
      </c>
      <c r="AQ80" s="6">
        <f t="shared" si="30"/>
        <v>-2061523.8354388662</v>
      </c>
      <c r="AR80" s="6">
        <f t="shared" si="30"/>
        <v>-3015526.1816863678</v>
      </c>
    </row>
    <row r="81" spans="1:46">
      <c r="A81" t="s">
        <v>6</v>
      </c>
      <c r="B81" t="s">
        <v>28</v>
      </c>
      <c r="C81" t="s">
        <v>49</v>
      </c>
      <c r="D81" t="s">
        <v>19</v>
      </c>
      <c r="E81" s="6">
        <f>+E69-E73</f>
        <v>-5652088.6414023358</v>
      </c>
      <c r="F81" s="6">
        <f t="shared" ref="F81:AR81" si="31">+F69-F73</f>
        <v>-7292644.0848300671</v>
      </c>
      <c r="G81" s="6">
        <f t="shared" si="31"/>
        <v>-9802671.2463234793</v>
      </c>
      <c r="H81" s="6">
        <f t="shared" si="31"/>
        <v>-11954695.490803374</v>
      </c>
      <c r="I81" s="6">
        <f t="shared" si="31"/>
        <v>-14130889.357701717</v>
      </c>
      <c r="J81" s="6">
        <f t="shared" si="31"/>
        <v>-16047338.752409266</v>
      </c>
      <c r="K81" s="6">
        <f t="shared" si="31"/>
        <v>-18579957.403154075</v>
      </c>
      <c r="L81" s="6">
        <f t="shared" si="31"/>
        <v>-20156662.895643219</v>
      </c>
      <c r="M81" s="6">
        <f t="shared" si="31"/>
        <v>-21785891.054179482</v>
      </c>
      <c r="N81" s="6">
        <f t="shared" si="31"/>
        <v>-22397385.841131687</v>
      </c>
      <c r="O81" s="6">
        <f t="shared" si="31"/>
        <v>-23958761.759052344</v>
      </c>
      <c r="P81" s="6">
        <f t="shared" si="31"/>
        <v>-24571095.187378913</v>
      </c>
      <c r="Q81" s="6">
        <f t="shared" si="31"/>
        <v>-25051865.863316968</v>
      </c>
      <c r="R81" s="6">
        <f t="shared" si="31"/>
        <v>-25588374.631531622</v>
      </c>
      <c r="S81" s="6">
        <f t="shared" si="31"/>
        <v>-26366402.530813895</v>
      </c>
      <c r="T81" s="6">
        <f t="shared" si="31"/>
        <v>-27134772.441225067</v>
      </c>
      <c r="U81" s="6">
        <f t="shared" si="31"/>
        <v>-28099631.520979881</v>
      </c>
      <c r="V81" s="6">
        <f t="shared" si="31"/>
        <v>-28752628.22059112</v>
      </c>
      <c r="W81" s="6">
        <f t="shared" si="31"/>
        <v>-29267282.502457447</v>
      </c>
      <c r="X81" s="6">
        <f t="shared" si="31"/>
        <v>-30807420.112421177</v>
      </c>
      <c r="Y81" s="6">
        <f t="shared" si="31"/>
        <v>-31449950.275381349</v>
      </c>
      <c r="Z81" s="6">
        <f t="shared" si="31"/>
        <v>-32174821.040618751</v>
      </c>
      <c r="AA81" s="6">
        <f t="shared" si="31"/>
        <v>-32733875.66832383</v>
      </c>
      <c r="AB81" s="6">
        <f t="shared" si="31"/>
        <v>-33275783.517205842</v>
      </c>
      <c r="AC81" s="6">
        <f t="shared" si="31"/>
        <v>-34236198.1701454</v>
      </c>
      <c r="AD81" s="6">
        <f t="shared" si="31"/>
        <v>-34180781.103114277</v>
      </c>
      <c r="AE81" s="6">
        <f t="shared" si="31"/>
        <v>-33877140.325465254</v>
      </c>
      <c r="AF81" s="6">
        <f t="shared" si="31"/>
        <v>-33806271.118123673</v>
      </c>
      <c r="AG81" s="6">
        <f t="shared" si="31"/>
        <v>-33826764.32718797</v>
      </c>
      <c r="AH81" s="6">
        <f t="shared" si="31"/>
        <v>-33782514.692626104</v>
      </c>
      <c r="AI81" s="6">
        <f t="shared" si="31"/>
        <v>-33719454.056549393</v>
      </c>
      <c r="AJ81" s="6">
        <f t="shared" si="31"/>
        <v>-33886550.809260294</v>
      </c>
      <c r="AK81" s="6">
        <f t="shared" si="31"/>
        <v>-33964926.213237517</v>
      </c>
      <c r="AL81" s="6">
        <f t="shared" si="31"/>
        <v>-34105504.04333061</v>
      </c>
      <c r="AM81" s="6">
        <f t="shared" si="31"/>
        <v>-34342160.223186657</v>
      </c>
      <c r="AN81" s="6">
        <f t="shared" si="31"/>
        <v>-34429953.710821033</v>
      </c>
      <c r="AO81" s="6">
        <f t="shared" si="31"/>
        <v>-34680774.785429753</v>
      </c>
      <c r="AP81" s="6">
        <f t="shared" si="31"/>
        <v>-35212293.71488966</v>
      </c>
      <c r="AQ81" s="6">
        <f t="shared" si="31"/>
        <v>-35231740.460782193</v>
      </c>
      <c r="AR81" s="6">
        <f t="shared" si="31"/>
        <v>-35658658.1773578</v>
      </c>
    </row>
    <row r="82" spans="1:46">
      <c r="A82" t="s">
        <v>12</v>
      </c>
      <c r="B82" t="s">
        <v>28</v>
      </c>
      <c r="C82" t="s">
        <v>49</v>
      </c>
      <c r="D82" t="s">
        <v>19</v>
      </c>
      <c r="E82" s="6">
        <f t="shared" ref="E82:AR82" si="32">+E70-E74</f>
        <v>-2072516.6307445136</v>
      </c>
      <c r="F82" s="6">
        <f t="shared" si="32"/>
        <v>-2697443.8635084829</v>
      </c>
      <c r="G82" s="6">
        <f t="shared" si="32"/>
        <v>-3728743.7327992371</v>
      </c>
      <c r="H82" s="6">
        <f t="shared" si="32"/>
        <v>-4820437.7990453895</v>
      </c>
      <c r="I82" s="6">
        <f t="shared" si="32"/>
        <v>-5569444.4814685024</v>
      </c>
      <c r="J82" s="6">
        <f t="shared" si="32"/>
        <v>-5957677.95388983</v>
      </c>
      <c r="K82" s="6">
        <f t="shared" si="32"/>
        <v>-6720157.2701520529</v>
      </c>
      <c r="L82" s="6">
        <f t="shared" si="32"/>
        <v>-7116486.0750833647</v>
      </c>
      <c r="M82" s="6">
        <f t="shared" si="32"/>
        <v>-7626509.5395146376</v>
      </c>
      <c r="N82" s="6">
        <f t="shared" si="32"/>
        <v>-7993229.8423538702</v>
      </c>
      <c r="O82" s="6">
        <f t="shared" si="32"/>
        <v>-8611618.1933274902</v>
      </c>
      <c r="P82" s="6">
        <f t="shared" si="32"/>
        <v>-8805421.4342620969</v>
      </c>
      <c r="Q82" s="6">
        <f t="shared" si="32"/>
        <v>-8986504.6491234638</v>
      </c>
      <c r="R82" s="6">
        <f t="shared" si="32"/>
        <v>-9253916.3843259588</v>
      </c>
      <c r="S82" s="6">
        <f t="shared" si="32"/>
        <v>-9698426.8027890045</v>
      </c>
      <c r="T82" s="6">
        <f t="shared" si="32"/>
        <v>-10066714.301385272</v>
      </c>
      <c r="U82" s="6">
        <f t="shared" si="32"/>
        <v>-10229089.448546611</v>
      </c>
      <c r="V82" s="6">
        <f t="shared" si="32"/>
        <v>-10469771.35934839</v>
      </c>
      <c r="W82" s="6">
        <f t="shared" si="32"/>
        <v>-10695603.741656631</v>
      </c>
      <c r="X82" s="6">
        <f t="shared" si="32"/>
        <v>-11123981.996519426</v>
      </c>
      <c r="Y82" s="6">
        <f t="shared" si="32"/>
        <v>-11351477.362130687</v>
      </c>
      <c r="Z82" s="6">
        <f t="shared" si="32"/>
        <v>-11835350.791794008</v>
      </c>
      <c r="AA82" s="6">
        <f t="shared" si="32"/>
        <v>-12130701.395473566</v>
      </c>
      <c r="AB82" s="6">
        <f t="shared" si="32"/>
        <v>-12393170.158386717</v>
      </c>
      <c r="AC82" s="6">
        <f t="shared" si="32"/>
        <v>-12822347.573309861</v>
      </c>
      <c r="AD82" s="6">
        <f t="shared" si="32"/>
        <v>-12747999.366466468</v>
      </c>
      <c r="AE82" s="6">
        <f t="shared" si="32"/>
        <v>-12603968.203765115</v>
      </c>
      <c r="AF82" s="6">
        <f t="shared" si="32"/>
        <v>-12538579.860438265</v>
      </c>
      <c r="AG82" s="6">
        <f t="shared" si="32"/>
        <v>-12519711.412510805</v>
      </c>
      <c r="AH82" s="6">
        <f t="shared" si="32"/>
        <v>-12430794.496639565</v>
      </c>
      <c r="AI82" s="6">
        <f t="shared" si="32"/>
        <v>-12257276.766460218</v>
      </c>
      <c r="AJ82" s="6">
        <f t="shared" si="32"/>
        <v>-12179082.69153546</v>
      </c>
      <c r="AK82" s="6">
        <f t="shared" si="32"/>
        <v>-12165233.784016185</v>
      </c>
      <c r="AL82" s="6">
        <f t="shared" si="32"/>
        <v>-12087207.372911051</v>
      </c>
      <c r="AM82" s="6">
        <f t="shared" si="32"/>
        <v>-12085569.626049414</v>
      </c>
      <c r="AN82" s="6">
        <f t="shared" si="32"/>
        <v>-12051034.961666001</v>
      </c>
      <c r="AO82" s="6">
        <f t="shared" si="32"/>
        <v>-11992642.932937223</v>
      </c>
      <c r="AP82" s="6">
        <f t="shared" si="32"/>
        <v>-12185838.627239771</v>
      </c>
      <c r="AQ82" s="6">
        <f t="shared" si="32"/>
        <v>-12224418.176195944</v>
      </c>
      <c r="AR82" s="6">
        <f t="shared" si="32"/>
        <v>-12459555.410646429</v>
      </c>
    </row>
    <row r="83" spans="1:46">
      <c r="A83" t="s">
        <v>14</v>
      </c>
      <c r="B83" t="s">
        <v>28</v>
      </c>
      <c r="C83" t="s">
        <v>49</v>
      </c>
      <c r="D83" t="s">
        <v>19</v>
      </c>
      <c r="E83" s="6">
        <f t="shared" ref="E83:AR83" si="33">+E71-E75</f>
        <v>-2330710.5873422702</v>
      </c>
      <c r="F83" s="6">
        <f t="shared" si="33"/>
        <v>-2602454.6212797719</v>
      </c>
      <c r="G83" s="6">
        <f t="shared" si="33"/>
        <v>-3142428.590161806</v>
      </c>
      <c r="H83" s="6">
        <f t="shared" si="33"/>
        <v>-3440440.6797541846</v>
      </c>
      <c r="I83" s="6">
        <f t="shared" si="33"/>
        <v>-4090160.6537524816</v>
      </c>
      <c r="J83" s="6">
        <f t="shared" si="33"/>
        <v>-4562552.7863749694</v>
      </c>
      <c r="K83" s="6">
        <f t="shared" si="33"/>
        <v>-5122282.9299629275</v>
      </c>
      <c r="L83" s="6">
        <f t="shared" si="33"/>
        <v>-5472338.9450204307</v>
      </c>
      <c r="M83" s="6">
        <f t="shared" si="33"/>
        <v>-5903297.9204402193</v>
      </c>
      <c r="N83" s="6">
        <f t="shared" si="33"/>
        <v>-6077515.8122398276</v>
      </c>
      <c r="O83" s="6">
        <f t="shared" si="33"/>
        <v>-6456486.6275710724</v>
      </c>
      <c r="P83" s="6">
        <f t="shared" si="33"/>
        <v>-6651950.0357206324</v>
      </c>
      <c r="Q83" s="6">
        <f t="shared" si="33"/>
        <v>-6874418.3503255034</v>
      </c>
      <c r="R83" s="6">
        <f t="shared" si="33"/>
        <v>-7085037.6468737647</v>
      </c>
      <c r="S83" s="6">
        <f t="shared" si="33"/>
        <v>-7322884.802962468</v>
      </c>
      <c r="T83" s="6">
        <f t="shared" si="33"/>
        <v>-7443046.9800297664</v>
      </c>
      <c r="U83" s="6">
        <f t="shared" si="33"/>
        <v>-8108620.834144434</v>
      </c>
      <c r="V83" s="6">
        <f t="shared" si="33"/>
        <v>-8246494.3314302741</v>
      </c>
      <c r="W83" s="6">
        <f t="shared" si="33"/>
        <v>-8371980.4923680052</v>
      </c>
      <c r="X83" s="6">
        <f t="shared" si="33"/>
        <v>-9223621.073691396</v>
      </c>
      <c r="Y83" s="6">
        <f t="shared" si="33"/>
        <v>-9428586.3661937378</v>
      </c>
      <c r="Z83" s="6">
        <f t="shared" si="33"/>
        <v>-9561269.6882279422</v>
      </c>
      <c r="AA83" s="6">
        <f t="shared" si="33"/>
        <v>-9637256.8206949476</v>
      </c>
      <c r="AB83" s="6">
        <f t="shared" si="33"/>
        <v>-9797711.48955133</v>
      </c>
      <c r="AC83" s="6">
        <f t="shared" si="33"/>
        <v>-9999880.4735212009</v>
      </c>
      <c r="AD83" s="6">
        <f t="shared" si="33"/>
        <v>-10056023.850649077</v>
      </c>
      <c r="AE83" s="6">
        <f t="shared" si="33"/>
        <v>-9958728.8762888629</v>
      </c>
      <c r="AF83" s="6">
        <f t="shared" si="33"/>
        <v>-9941865.2110249102</v>
      </c>
      <c r="AG83" s="6">
        <f t="shared" si="33"/>
        <v>-9971976.4709080961</v>
      </c>
      <c r="AH83" s="6">
        <f t="shared" si="33"/>
        <v>-10101886.928802237</v>
      </c>
      <c r="AI83" s="6">
        <f t="shared" si="33"/>
        <v>-10101295.869658019</v>
      </c>
      <c r="AJ83" s="6">
        <f t="shared" si="33"/>
        <v>-10079930.031176999</v>
      </c>
      <c r="AK83" s="6">
        <f t="shared" si="33"/>
        <v>-9983768.8048795499</v>
      </c>
      <c r="AL83" s="6">
        <f t="shared" si="33"/>
        <v>-10055197.866834518</v>
      </c>
      <c r="AM83" s="6">
        <f t="shared" si="33"/>
        <v>-10028074.565498387</v>
      </c>
      <c r="AN83" s="6">
        <f t="shared" si="33"/>
        <v>-10050103.591754138</v>
      </c>
      <c r="AO83" s="6">
        <f t="shared" si="33"/>
        <v>-10140770.372839039</v>
      </c>
      <c r="AP83" s="6">
        <f t="shared" si="33"/>
        <v>-10282803.349099126</v>
      </c>
      <c r="AQ83" s="6">
        <f t="shared" si="33"/>
        <v>-10324258.224186826</v>
      </c>
      <c r="AR83" s="6">
        <f t="shared" si="33"/>
        <v>-10334962.644443402</v>
      </c>
    </row>
    <row r="84" spans="1:46">
      <c r="A84" t="s">
        <v>16</v>
      </c>
      <c r="B84" t="s">
        <v>28</v>
      </c>
      <c r="C84" t="s">
        <v>49</v>
      </c>
      <c r="D84" t="s">
        <v>19</v>
      </c>
      <c r="E84" s="6">
        <f t="shared" ref="E84:AR84" si="34">+E72-E76</f>
        <v>-1418929.5461987136</v>
      </c>
      <c r="F84" s="6">
        <f t="shared" si="34"/>
        <v>-2100765.9242593851</v>
      </c>
      <c r="G84" s="6">
        <f t="shared" si="34"/>
        <v>-3009297.4055777751</v>
      </c>
      <c r="H84" s="6">
        <f t="shared" si="34"/>
        <v>-3574363.4627435198</v>
      </c>
      <c r="I84" s="6">
        <f t="shared" si="34"/>
        <v>-4392224.2631484233</v>
      </c>
      <c r="J84" s="6">
        <f t="shared" si="34"/>
        <v>-5439457.143188321</v>
      </c>
      <c r="K84" s="6">
        <f t="shared" si="34"/>
        <v>-6507062.73720867</v>
      </c>
      <c r="L84" s="6">
        <f t="shared" si="34"/>
        <v>-7312941.7632793058</v>
      </c>
      <c r="M84" s="6">
        <f t="shared" si="34"/>
        <v>-7906178.1422753483</v>
      </c>
      <c r="N84" s="6">
        <f t="shared" si="34"/>
        <v>-7998738.1922481023</v>
      </c>
      <c r="O84" s="6">
        <f t="shared" si="34"/>
        <v>-8477222.3610768542</v>
      </c>
      <c r="P84" s="6">
        <f t="shared" si="34"/>
        <v>-8710288.678710036</v>
      </c>
      <c r="Q84" s="6">
        <f t="shared" si="34"/>
        <v>-8830355.690373227</v>
      </c>
      <c r="R84" s="6">
        <f t="shared" si="34"/>
        <v>-8915561.3510279469</v>
      </c>
      <c r="S84" s="6">
        <f t="shared" si="34"/>
        <v>-9099084.158251144</v>
      </c>
      <c r="T84" s="6">
        <f t="shared" si="34"/>
        <v>-9400292.6093104146</v>
      </c>
      <c r="U84" s="6">
        <f t="shared" si="34"/>
        <v>-9752295.2625201922</v>
      </c>
      <c r="V84" s="6">
        <f t="shared" si="34"/>
        <v>-9981190.2085117046</v>
      </c>
      <c r="W84" s="6">
        <f t="shared" si="34"/>
        <v>-10175991.90350895</v>
      </c>
      <c r="X84" s="6">
        <f t="shared" si="34"/>
        <v>-10539525.316196088</v>
      </c>
      <c r="Y84" s="6">
        <f t="shared" si="34"/>
        <v>-10741861.404433286</v>
      </c>
      <c r="Z84" s="6">
        <f t="shared" si="34"/>
        <v>-10928838.982661417</v>
      </c>
      <c r="AA84" s="6">
        <f t="shared" si="34"/>
        <v>-11140271.657782681</v>
      </c>
      <c r="AB84" s="6">
        <f t="shared" si="34"/>
        <v>-11267532.512486128</v>
      </c>
      <c r="AC84" s="6">
        <f t="shared" si="34"/>
        <v>-11500229.358321389</v>
      </c>
      <c r="AD84" s="6">
        <f t="shared" si="34"/>
        <v>-11480865.310827542</v>
      </c>
      <c r="AE84" s="6">
        <f t="shared" si="34"/>
        <v>-11393829.068769647</v>
      </c>
      <c r="AF84" s="6">
        <f t="shared" si="34"/>
        <v>-11396683.570671501</v>
      </c>
      <c r="AG84" s="6">
        <f t="shared" si="34"/>
        <v>-11430807.912993873</v>
      </c>
      <c r="AH84" s="6">
        <f t="shared" si="34"/>
        <v>-11402425.579802323</v>
      </c>
      <c r="AI84" s="6">
        <f t="shared" si="34"/>
        <v>-11491341.487481792</v>
      </c>
      <c r="AJ84" s="6">
        <f t="shared" si="34"/>
        <v>-11765828.758247882</v>
      </c>
      <c r="AK84" s="6">
        <f t="shared" si="34"/>
        <v>-11879612.826078542</v>
      </c>
      <c r="AL84" s="6">
        <f t="shared" si="34"/>
        <v>-12030595.462764958</v>
      </c>
      <c r="AM84" s="6">
        <f t="shared" si="34"/>
        <v>-12211130.572225692</v>
      </c>
      <c r="AN84" s="6">
        <f t="shared" si="34"/>
        <v>-12285921.173524428</v>
      </c>
      <c r="AO84" s="6">
        <f t="shared" si="34"/>
        <v>-12458691.569090212</v>
      </c>
      <c r="AP84" s="6">
        <f t="shared" si="34"/>
        <v>-12625820.696333416</v>
      </c>
      <c r="AQ84" s="6">
        <f t="shared" si="34"/>
        <v>-12583636.387217201</v>
      </c>
      <c r="AR84" s="6">
        <f t="shared" si="34"/>
        <v>-12723256.731041482</v>
      </c>
    </row>
    <row r="85" spans="1:46">
      <c r="A85" t="s">
        <v>6</v>
      </c>
      <c r="B85" t="s">
        <v>28</v>
      </c>
      <c r="C85" t="s">
        <v>51</v>
      </c>
      <c r="D85" t="s">
        <v>19</v>
      </c>
      <c r="E85" s="6">
        <f>+E77+E81</f>
        <v>-19248807.406284273</v>
      </c>
      <c r="F85" s="6">
        <f t="shared" ref="F85:AR85" si="35">+F77+F81</f>
        <v>-20165999.951436512</v>
      </c>
      <c r="G85" s="6">
        <f t="shared" si="35"/>
        <v>-24645873.307705954</v>
      </c>
      <c r="H85" s="6">
        <f t="shared" si="35"/>
        <v>-27444054.156663075</v>
      </c>
      <c r="I85" s="6">
        <f t="shared" si="35"/>
        <v>-32288473.896279067</v>
      </c>
      <c r="J85" s="6">
        <f t="shared" si="35"/>
        <v>-34032955.754639909</v>
      </c>
      <c r="K85" s="6">
        <f t="shared" si="35"/>
        <v>-38648673.775976658</v>
      </c>
      <c r="L85" s="6">
        <f t="shared" si="35"/>
        <v>-40261760.846411213</v>
      </c>
      <c r="M85" s="6">
        <f t="shared" si="35"/>
        <v>-43140339.507913016</v>
      </c>
      <c r="N85" s="6">
        <f t="shared" si="35"/>
        <v>-45673460.082974792</v>
      </c>
      <c r="O85" s="6">
        <f t="shared" si="35"/>
        <v>-47103427.783701248</v>
      </c>
      <c r="P85" s="6">
        <f t="shared" si="35"/>
        <v>-50267990.681674242</v>
      </c>
      <c r="Q85" s="6">
        <f t="shared" si="35"/>
        <v>-50661025.633590236</v>
      </c>
      <c r="R85" s="6">
        <f t="shared" si="35"/>
        <v>-55552508.885761112</v>
      </c>
      <c r="S85" s="6">
        <f t="shared" si="35"/>
        <v>-56855375.259109162</v>
      </c>
      <c r="T85" s="6">
        <f t="shared" si="35"/>
        <v>-57809631.792517051</v>
      </c>
      <c r="U85" s="6">
        <f t="shared" si="35"/>
        <v>-52086108.774830669</v>
      </c>
      <c r="V85" s="6">
        <f t="shared" si="35"/>
        <v>-52101680.583846353</v>
      </c>
      <c r="W85" s="6">
        <f t="shared" si="35"/>
        <v>-50327633.190724529</v>
      </c>
      <c r="X85" s="6">
        <f t="shared" si="35"/>
        <v>-48050816.465170287</v>
      </c>
      <c r="Y85" s="6">
        <f t="shared" si="35"/>
        <v>-46522672.20527529</v>
      </c>
      <c r="Z85" s="6">
        <f t="shared" si="35"/>
        <v>-45432603.455789939</v>
      </c>
      <c r="AA85" s="6">
        <f t="shared" si="35"/>
        <v>-44752170.922084004</v>
      </c>
      <c r="AB85" s="6">
        <f t="shared" si="35"/>
        <v>-43885658.273903035</v>
      </c>
      <c r="AC85" s="6">
        <f t="shared" si="35"/>
        <v>-43353686.909124501</v>
      </c>
      <c r="AD85" s="6">
        <f t="shared" si="35"/>
        <v>-42874961.622518569</v>
      </c>
      <c r="AE85" s="6">
        <f t="shared" si="35"/>
        <v>-42115656.321211547</v>
      </c>
      <c r="AF85" s="6">
        <f t="shared" si="35"/>
        <v>-41917501.22748103</v>
      </c>
      <c r="AG85" s="6">
        <f t="shared" si="35"/>
        <v>-41309697.304187231</v>
      </c>
      <c r="AH85" s="6">
        <f t="shared" si="35"/>
        <v>-41464847.828331053</v>
      </c>
      <c r="AI85" s="6">
        <f t="shared" si="35"/>
        <v>-40746122.84161783</v>
      </c>
      <c r="AJ85" s="6">
        <f t="shared" si="35"/>
        <v>-41356046.719698533</v>
      </c>
      <c r="AK85" s="6">
        <f t="shared" si="35"/>
        <v>-40939150.077362604</v>
      </c>
      <c r="AL85" s="6">
        <f t="shared" si="35"/>
        <v>-41789829.419250518</v>
      </c>
      <c r="AM85" s="6">
        <f t="shared" si="35"/>
        <v>-41556560.416288033</v>
      </c>
      <c r="AN85" s="6">
        <f t="shared" si="35"/>
        <v>-43055819.306237787</v>
      </c>
      <c r="AO85" s="6">
        <f t="shared" si="35"/>
        <v>-42631170.69386638</v>
      </c>
      <c r="AP85" s="6">
        <f t="shared" si="35"/>
        <v>-44991266.996569052</v>
      </c>
      <c r="AQ85" s="6">
        <f t="shared" si="35"/>
        <v>-44449147.134441338</v>
      </c>
      <c r="AR85" s="6">
        <f t="shared" si="35"/>
        <v>-46926869.321507372</v>
      </c>
    </row>
    <row r="86" spans="1:46">
      <c r="A86" t="s">
        <v>12</v>
      </c>
      <c r="B86" t="s">
        <v>28</v>
      </c>
      <c r="C86" t="s">
        <v>51</v>
      </c>
      <c r="D86" t="s">
        <v>19</v>
      </c>
      <c r="E86" s="6">
        <f>+E78+E82</f>
        <v>-7638522.403833013</v>
      </c>
      <c r="F86" s="6">
        <f t="shared" ref="F86:AR86" si="36">+F78+F82</f>
        <v>-8179482.6556810495</v>
      </c>
      <c r="G86" s="6">
        <f t="shared" si="36"/>
        <v>-10752032.641376255</v>
      </c>
      <c r="H86" s="6">
        <f t="shared" si="36"/>
        <v>-12610187.90149649</v>
      </c>
      <c r="I86" s="6">
        <f t="shared" si="36"/>
        <v>-15216512.205600921</v>
      </c>
      <c r="J86" s="6">
        <f t="shared" si="36"/>
        <v>-15604398.726015611</v>
      </c>
      <c r="K86" s="6">
        <f t="shared" si="36"/>
        <v>-17216060.982633092</v>
      </c>
      <c r="L86" s="6">
        <f t="shared" si="36"/>
        <v>-17857592.862918202</v>
      </c>
      <c r="M86" s="6">
        <f t="shared" si="36"/>
        <v>-18998099.28797967</v>
      </c>
      <c r="N86" s="6">
        <f t="shared" si="36"/>
        <v>-20463611.484532211</v>
      </c>
      <c r="O86" s="6">
        <f t="shared" si="36"/>
        <v>-21649819.747382838</v>
      </c>
      <c r="P86" s="6">
        <f t="shared" si="36"/>
        <v>-22690330.183209136</v>
      </c>
      <c r="Q86" s="6">
        <f t="shared" si="36"/>
        <v>-22940498.610493276</v>
      </c>
      <c r="R86" s="6">
        <f t="shared" si="36"/>
        <v>-24642067.446350046</v>
      </c>
      <c r="S86" s="6">
        <f t="shared" si="36"/>
        <v>-25620195.843482167</v>
      </c>
      <c r="T86" s="6">
        <f t="shared" si="36"/>
        <v>-26546622.811686549</v>
      </c>
      <c r="U86" s="6">
        <f t="shared" si="36"/>
        <v>-25495654.422565438</v>
      </c>
      <c r="V86" s="6">
        <f t="shared" si="36"/>
        <v>-23338483.851335097</v>
      </c>
      <c r="W86" s="6">
        <f t="shared" si="36"/>
        <v>-22891553.155383721</v>
      </c>
      <c r="X86" s="6">
        <f t="shared" si="36"/>
        <v>-20564026.540650859</v>
      </c>
      <c r="Y86" s="6">
        <f t="shared" si="36"/>
        <v>-19870362.630557001</v>
      </c>
      <c r="Z86" s="6">
        <f t="shared" si="36"/>
        <v>-18325419.641092859</v>
      </c>
      <c r="AA86" s="6">
        <f t="shared" si="36"/>
        <v>-17769562.390258078</v>
      </c>
      <c r="AB86" s="6">
        <f t="shared" si="36"/>
        <v>-17100089.62965358</v>
      </c>
      <c r="AC86" s="6">
        <f t="shared" si="36"/>
        <v>-16701014.136673361</v>
      </c>
      <c r="AD86" s="6">
        <f t="shared" si="36"/>
        <v>-16420136.276947478</v>
      </c>
      <c r="AE86" s="6">
        <f t="shared" si="36"/>
        <v>-16153965.322582653</v>
      </c>
      <c r="AF86" s="6">
        <f t="shared" si="36"/>
        <v>-16048716.779566586</v>
      </c>
      <c r="AG86" s="6">
        <f t="shared" si="36"/>
        <v>-15817835.122128718</v>
      </c>
      <c r="AH86" s="6">
        <f t="shared" si="36"/>
        <v>-15894048.310947247</v>
      </c>
      <c r="AI86" s="6">
        <f t="shared" si="36"/>
        <v>-15480719.788749255</v>
      </c>
      <c r="AJ86" s="6">
        <f t="shared" si="36"/>
        <v>-15728334.147953322</v>
      </c>
      <c r="AK86" s="6">
        <f t="shared" si="36"/>
        <v>-15501028.479672749</v>
      </c>
      <c r="AL86" s="6">
        <f t="shared" si="36"/>
        <v>-15827532.471067086</v>
      </c>
      <c r="AM86" s="6">
        <f t="shared" si="36"/>
        <v>-15669144.600642409</v>
      </c>
      <c r="AN86" s="6">
        <f t="shared" si="36"/>
        <v>-16229675.641678846</v>
      </c>
      <c r="AO86" s="6">
        <f t="shared" si="36"/>
        <v>-16002614.592468407</v>
      </c>
      <c r="AP86" s="6">
        <f t="shared" si="36"/>
        <v>-16865577.087285556</v>
      </c>
      <c r="AQ86" s="6">
        <f t="shared" si="36"/>
        <v>-16820057.065112144</v>
      </c>
      <c r="AR86" s="6">
        <f t="shared" si="36"/>
        <v>-17616760.482236169</v>
      </c>
    </row>
    <row r="87" spans="1:46">
      <c r="A87" t="s">
        <v>14</v>
      </c>
      <c r="B87" t="s">
        <v>28</v>
      </c>
      <c r="C87" t="s">
        <v>51</v>
      </c>
      <c r="D87" t="s">
        <v>19</v>
      </c>
      <c r="E87" s="6">
        <f>+E79+E83</f>
        <v>-6657150.8925121352</v>
      </c>
      <c r="F87" s="6">
        <f t="shared" ref="F87:AR87" si="37">+F79+F83</f>
        <v>-6314180.6475377418</v>
      </c>
      <c r="G87" s="6">
        <f t="shared" si="37"/>
        <v>-6969255.2966241445</v>
      </c>
      <c r="H87" s="6">
        <f t="shared" si="37"/>
        <v>-7031311.4215394352</v>
      </c>
      <c r="I87" s="6">
        <f t="shared" si="37"/>
        <v>-7935720.3496601488</v>
      </c>
      <c r="J87" s="6">
        <f t="shared" si="37"/>
        <v>-8849527.3967207577</v>
      </c>
      <c r="K87" s="6">
        <f t="shared" si="37"/>
        <v>-10407376.04645648</v>
      </c>
      <c r="L87" s="6">
        <f t="shared" si="37"/>
        <v>-10390890.783206917</v>
      </c>
      <c r="M87" s="6">
        <f t="shared" si="37"/>
        <v>-12423287.557092905</v>
      </c>
      <c r="N87" s="6">
        <f t="shared" si="37"/>
        <v>-12567745.033187846</v>
      </c>
      <c r="O87" s="6">
        <f t="shared" si="37"/>
        <v>-14076648.827516753</v>
      </c>
      <c r="P87" s="6">
        <f t="shared" si="37"/>
        <v>-14103282.563127317</v>
      </c>
      <c r="Q87" s="6">
        <f t="shared" si="37"/>
        <v>-15107365.25376305</v>
      </c>
      <c r="R87" s="6">
        <f t="shared" si="37"/>
        <v>-16153539.917525284</v>
      </c>
      <c r="S87" s="6">
        <f t="shared" si="37"/>
        <v>-17511376.549153894</v>
      </c>
      <c r="T87" s="6">
        <f t="shared" si="37"/>
        <v>-18249284.811634976</v>
      </c>
      <c r="U87" s="6">
        <f t="shared" si="37"/>
        <v>-15401862.132555975</v>
      </c>
      <c r="V87" s="6">
        <f t="shared" si="37"/>
        <v>-16095248.38459998</v>
      </c>
      <c r="W87" s="6">
        <f t="shared" si="37"/>
        <v>-15208749.976875998</v>
      </c>
      <c r="X87" s="6">
        <f t="shared" si="37"/>
        <v>-14243551.173071599</v>
      </c>
      <c r="Y87" s="6">
        <f t="shared" si="37"/>
        <v>-13422826.290990818</v>
      </c>
      <c r="Z87" s="6">
        <f t="shared" si="37"/>
        <v>-13472006.553391209</v>
      </c>
      <c r="AA87" s="6">
        <f t="shared" si="37"/>
        <v>-12932062.11471636</v>
      </c>
      <c r="AB87" s="6">
        <f t="shared" si="37"/>
        <v>-13085548.459660435</v>
      </c>
      <c r="AC87" s="6">
        <f t="shared" si="37"/>
        <v>-12552083.595650783</v>
      </c>
      <c r="AD87" s="6">
        <f t="shared" si="37"/>
        <v>-12810118.534277383</v>
      </c>
      <c r="AE87" s="6">
        <f t="shared" si="37"/>
        <v>-12230216.279943602</v>
      </c>
      <c r="AF87" s="6">
        <f t="shared" si="37"/>
        <v>-12516101.77958696</v>
      </c>
      <c r="AG87" s="6">
        <f t="shared" si="37"/>
        <v>-12000385.30016035</v>
      </c>
      <c r="AH87" s="6">
        <f t="shared" si="37"/>
        <v>-12365395.558681902</v>
      </c>
      <c r="AI87" s="6">
        <f t="shared" si="37"/>
        <v>-11947815.102724031</v>
      </c>
      <c r="AJ87" s="6">
        <f t="shared" si="37"/>
        <v>-12168156.876538198</v>
      </c>
      <c r="AK87" s="6">
        <f t="shared" si="37"/>
        <v>-11953262.163467616</v>
      </c>
      <c r="AL87" s="6">
        <f t="shared" si="37"/>
        <v>-12117054.92211052</v>
      </c>
      <c r="AM87" s="6">
        <f t="shared" si="37"/>
        <v>-12192319.520340381</v>
      </c>
      <c r="AN87" s="6">
        <f t="shared" si="37"/>
        <v>-12452481.105171435</v>
      </c>
      <c r="AO87" s="6">
        <f t="shared" si="37"/>
        <v>-12613825.938662538</v>
      </c>
      <c r="AP87" s="6">
        <f t="shared" si="37"/>
        <v>-13060014.615094021</v>
      </c>
      <c r="AQ87" s="6">
        <f t="shared" si="37"/>
        <v>-13177562.265283715</v>
      </c>
      <c r="AR87" s="6">
        <f t="shared" si="37"/>
        <v>-13675318.294203268</v>
      </c>
    </row>
    <row r="88" spans="1:46">
      <c r="A88" t="s">
        <v>16</v>
      </c>
      <c r="B88" t="s">
        <v>28</v>
      </c>
      <c r="C88" t="s">
        <v>51</v>
      </c>
      <c r="D88" t="s">
        <v>19</v>
      </c>
      <c r="E88" s="6">
        <f t="shared" ref="E88:AR88" si="38">+E80+E84</f>
        <v>-4916124.6016370384</v>
      </c>
      <c r="F88" s="6">
        <f t="shared" si="38"/>
        <v>-6318605.3564145472</v>
      </c>
      <c r="G88" s="6">
        <f t="shared" si="38"/>
        <v>-6651338.4685367458</v>
      </c>
      <c r="H88" s="6">
        <f t="shared" si="38"/>
        <v>-7970452.7769078007</v>
      </c>
      <c r="I88" s="6">
        <f t="shared" si="38"/>
        <v>-8614394.1596438326</v>
      </c>
      <c r="J88" s="6">
        <f t="shared" si="38"/>
        <v>-10065407.157047153</v>
      </c>
      <c r="K88" s="6">
        <f t="shared" si="38"/>
        <v>-10663995.960121369</v>
      </c>
      <c r="L88" s="6">
        <f t="shared" si="38"/>
        <v>-12401578.687650705</v>
      </c>
      <c r="M88" s="6">
        <f t="shared" si="38"/>
        <v>-11976969.959244661</v>
      </c>
      <c r="N88" s="6">
        <f t="shared" si="38"/>
        <v>-13386793.318400342</v>
      </c>
      <c r="O88" s="6">
        <f t="shared" si="38"/>
        <v>-12644031.171215162</v>
      </c>
      <c r="P88" s="6">
        <f t="shared" si="38"/>
        <v>-14659433.198779717</v>
      </c>
      <c r="Q88" s="6">
        <f t="shared" si="38"/>
        <v>-13953686.240122534</v>
      </c>
      <c r="R88" s="6">
        <f t="shared" si="38"/>
        <v>-16145943.390528459</v>
      </c>
      <c r="S88" s="6">
        <f t="shared" si="38"/>
        <v>-15572209.978082731</v>
      </c>
      <c r="T88" s="6">
        <f t="shared" si="38"/>
        <v>-16305027.130317461</v>
      </c>
      <c r="U88" s="6">
        <f t="shared" si="38"/>
        <v>-14894929.582509464</v>
      </c>
      <c r="V88" s="6">
        <f t="shared" si="38"/>
        <v>-15526335.639892491</v>
      </c>
      <c r="W88" s="6">
        <f t="shared" si="38"/>
        <v>-14937938.195303734</v>
      </c>
      <c r="X88" s="6">
        <f t="shared" si="38"/>
        <v>-15182236.834290318</v>
      </c>
      <c r="Y88" s="6">
        <f t="shared" si="38"/>
        <v>-14786320.612366857</v>
      </c>
      <c r="Z88" s="6">
        <f t="shared" si="38"/>
        <v>-14758443.05150268</v>
      </c>
      <c r="AA88" s="6">
        <f t="shared" si="38"/>
        <v>-14611847.388885863</v>
      </c>
      <c r="AB88" s="6">
        <f t="shared" si="38"/>
        <v>-14391754.209984032</v>
      </c>
      <c r="AC88" s="6">
        <f t="shared" si="38"/>
        <v>-14257190.241500197</v>
      </c>
      <c r="AD88" s="6">
        <f t="shared" si="38"/>
        <v>-14094114.102351055</v>
      </c>
      <c r="AE88" s="6">
        <f t="shared" si="38"/>
        <v>-13833816.291838126</v>
      </c>
      <c r="AF88" s="6">
        <f t="shared" si="38"/>
        <v>-13758889.844369313</v>
      </c>
      <c r="AG88" s="6">
        <f t="shared" si="38"/>
        <v>-13569851.340389976</v>
      </c>
      <c r="AH88" s="6">
        <f t="shared" si="38"/>
        <v>-13599622.997319892</v>
      </c>
      <c r="AI88" s="6">
        <f t="shared" si="38"/>
        <v>-13429603.279595885</v>
      </c>
      <c r="AJ88" s="6">
        <f t="shared" si="38"/>
        <v>-13806655.937397808</v>
      </c>
      <c r="AK88" s="6">
        <f t="shared" si="38"/>
        <v>-13598954.269826684</v>
      </c>
      <c r="AL88" s="6">
        <f t="shared" si="38"/>
        <v>-14084599.081035459</v>
      </c>
      <c r="AM88" s="6">
        <f t="shared" si="38"/>
        <v>-13832465.682233075</v>
      </c>
      <c r="AN88" s="6">
        <f t="shared" si="38"/>
        <v>-14518110.581901371</v>
      </c>
      <c r="AO88" s="6">
        <f t="shared" si="38"/>
        <v>-14176433.518359968</v>
      </c>
      <c r="AP88" s="6">
        <f t="shared" si="38"/>
        <v>-15170504.064730901</v>
      </c>
      <c r="AQ88" s="6">
        <f t="shared" si="38"/>
        <v>-14645160.222656067</v>
      </c>
      <c r="AR88" s="6">
        <f t="shared" si="38"/>
        <v>-15738782.91272785</v>
      </c>
    </row>
    <row r="89" spans="1:46">
      <c r="A89" t="s">
        <v>6</v>
      </c>
      <c r="B89" t="s">
        <v>28</v>
      </c>
      <c r="C89" t="s">
        <v>55</v>
      </c>
      <c r="D89" t="s">
        <v>19</v>
      </c>
      <c r="E89" s="6">
        <f>+E55*Assumptions!$D$18*3.667</f>
        <v>2640240</v>
      </c>
      <c r="F89" s="6">
        <f>+F55*Assumptions!$D$18*3.667</f>
        <v>5280480</v>
      </c>
      <c r="G89" s="6">
        <f>+G55*Assumptions!$D$18*3.667</f>
        <v>7920720</v>
      </c>
      <c r="H89" s="6">
        <f>+H55*Assumptions!$D$18*3.667</f>
        <v>10560960</v>
      </c>
      <c r="I89" s="6">
        <f>+I55*Assumptions!$D$18*3.667</f>
        <v>13201200</v>
      </c>
      <c r="J89" s="6">
        <f>+J55*Assumptions!$D$18*3.667</f>
        <v>15841440</v>
      </c>
      <c r="K89" s="6">
        <f>+K55*Assumptions!$D$18*3.667</f>
        <v>18481680</v>
      </c>
      <c r="L89" s="6">
        <f>+L55*Assumptions!$D$18*3.667</f>
        <v>21121920</v>
      </c>
      <c r="M89" s="6">
        <f>+M55*Assumptions!$D$18*3.667</f>
        <v>23762160</v>
      </c>
      <c r="N89" s="6">
        <f>+N55*Assumptions!$D$18*3.667</f>
        <v>26402400</v>
      </c>
      <c r="O89" s="6">
        <f>+O55*Assumptions!$D$18*3.667</f>
        <v>29042640</v>
      </c>
      <c r="P89" s="6">
        <f>+P55*Assumptions!$D$18*3.667</f>
        <v>31682880</v>
      </c>
      <c r="Q89" s="6">
        <f>+Q55*Assumptions!$D$18*3.667</f>
        <v>34323120</v>
      </c>
      <c r="R89" s="6">
        <f>+R55*Assumptions!$D$18*3.667</f>
        <v>36963360</v>
      </c>
      <c r="S89" s="6">
        <f>+S55*Assumptions!$D$18*3.667</f>
        <v>39603600</v>
      </c>
      <c r="T89" s="6">
        <f>+T55*Assumptions!$D$18*3.667</f>
        <v>42243840</v>
      </c>
      <c r="U89" s="6">
        <f>+U55*Assumptions!$D$18*3.667</f>
        <v>44884080</v>
      </c>
      <c r="V89" s="6">
        <f>+V55*Assumptions!$D$18*3.667</f>
        <v>47524320</v>
      </c>
      <c r="W89" s="6">
        <f>+W55*Assumptions!$D$18*3.667</f>
        <v>50164560</v>
      </c>
      <c r="X89" s="6">
        <f>+X55*Assumptions!$D$18*3.667</f>
        <v>52804800</v>
      </c>
      <c r="Y89" s="6">
        <f>+Y55*Assumptions!$D$18*3.667</f>
        <v>55445040</v>
      </c>
      <c r="Z89" s="6">
        <f>+Z55*Assumptions!$D$18*3.667</f>
        <v>58085280</v>
      </c>
      <c r="AA89" s="6">
        <f>+AA55*Assumptions!$D$18*3.667</f>
        <v>60725520</v>
      </c>
      <c r="AB89" s="6">
        <f>+AB55*Assumptions!$D$18*3.667</f>
        <v>63365760</v>
      </c>
      <c r="AC89" s="6">
        <f>+AC55*Assumptions!$D$18*3.667</f>
        <v>66006000</v>
      </c>
      <c r="AD89" s="6">
        <f>+AD55*Assumptions!$D$18*3.667</f>
        <v>68646240</v>
      </c>
      <c r="AE89" s="6">
        <f>+AE55*Assumptions!$D$18*3.667</f>
        <v>71286480</v>
      </c>
      <c r="AF89" s="6">
        <f>+AF55*Assumptions!$D$18*3.667</f>
        <v>73926720</v>
      </c>
      <c r="AG89" s="6">
        <f>+AG55*Assumptions!$D$18*3.667</f>
        <v>76566960</v>
      </c>
      <c r="AH89" s="6">
        <f>+AH55*Assumptions!$D$18*3.667</f>
        <v>79207200</v>
      </c>
      <c r="AI89" s="6">
        <f>+AI55*Assumptions!$D$18*3.667</f>
        <v>81847440</v>
      </c>
      <c r="AJ89" s="6">
        <f>+AJ55*Assumptions!$D$18*3.667</f>
        <v>84487680</v>
      </c>
      <c r="AK89" s="6">
        <f>+AK55*Assumptions!$D$18*3.667</f>
        <v>87127920</v>
      </c>
      <c r="AL89" s="6">
        <f>+AL55*Assumptions!$D$18*3.667</f>
        <v>89768160</v>
      </c>
      <c r="AM89" s="6">
        <f>+AM55*Assumptions!$D$18*3.667</f>
        <v>92408400</v>
      </c>
      <c r="AN89" s="6">
        <f>+AN55*Assumptions!$D$18*3.667</f>
        <v>95048640</v>
      </c>
      <c r="AO89" s="6">
        <f>+AO55*Assumptions!$D$18*3.667</f>
        <v>97688880</v>
      </c>
      <c r="AP89" s="6">
        <f>+AP55*Assumptions!$D$18*3.667</f>
        <v>100329120</v>
      </c>
      <c r="AQ89" s="6">
        <f>+AQ55*Assumptions!$D$18*3.667</f>
        <v>102969360</v>
      </c>
      <c r="AR89" s="6">
        <f>+AR55*Assumptions!$D$18*3.667</f>
        <v>105609600</v>
      </c>
    </row>
    <row r="90" spans="1:46">
      <c r="A90" t="s">
        <v>12</v>
      </c>
      <c r="B90" t="s">
        <v>28</v>
      </c>
      <c r="C90" t="s">
        <v>55</v>
      </c>
      <c r="D90" t="s">
        <v>19</v>
      </c>
      <c r="E90" s="6">
        <f>+E56*Assumptions!$D$18*3.667</f>
        <v>924084</v>
      </c>
      <c r="F90" s="6">
        <f>+F56*Assumptions!$D$18*3.667</f>
        <v>1848168</v>
      </c>
      <c r="G90" s="6">
        <f>+G56*Assumptions!$D$18*3.667</f>
        <v>2772252</v>
      </c>
      <c r="H90" s="6">
        <f>+H56*Assumptions!$D$18*3.667</f>
        <v>3696336</v>
      </c>
      <c r="I90" s="6">
        <f>+I56*Assumptions!$D$18*3.667</f>
        <v>4620420</v>
      </c>
      <c r="J90" s="6">
        <f>+J56*Assumptions!$D$18*3.667</f>
        <v>5544504</v>
      </c>
      <c r="K90" s="6">
        <f>+K56*Assumptions!$D$18*3.667</f>
        <v>6468588</v>
      </c>
      <c r="L90" s="6">
        <f>+L56*Assumptions!$D$18*3.667</f>
        <v>7392672</v>
      </c>
      <c r="M90" s="6">
        <f>+M56*Assumptions!$D$18*3.667</f>
        <v>8316756</v>
      </c>
      <c r="N90" s="6">
        <f>+N56*Assumptions!$D$18*3.667</f>
        <v>9240840</v>
      </c>
      <c r="O90" s="6">
        <f>+O56*Assumptions!$D$18*3.667</f>
        <v>10164924</v>
      </c>
      <c r="P90" s="6">
        <f>+P56*Assumptions!$D$18*3.667</f>
        <v>11089008</v>
      </c>
      <c r="Q90" s="6">
        <f>+Q56*Assumptions!$D$18*3.667</f>
        <v>12013092</v>
      </c>
      <c r="R90" s="6">
        <f>+R56*Assumptions!$D$18*3.667</f>
        <v>12937176</v>
      </c>
      <c r="S90" s="6">
        <f>+S56*Assumptions!$D$18*3.667</f>
        <v>13861260</v>
      </c>
      <c r="T90" s="6">
        <f>+T56*Assumptions!$D$18*3.667</f>
        <v>14785344</v>
      </c>
      <c r="U90" s="6">
        <f>+U56*Assumptions!$D$18*3.667</f>
        <v>15709428</v>
      </c>
      <c r="V90" s="6">
        <f>+V56*Assumptions!$D$18*3.667</f>
        <v>16633512</v>
      </c>
      <c r="W90" s="6">
        <f>+W56*Assumptions!$D$18*3.667</f>
        <v>17557596</v>
      </c>
      <c r="X90" s="6">
        <f>+X56*Assumptions!$D$18*3.667</f>
        <v>18481680</v>
      </c>
      <c r="Y90" s="6">
        <f>+Y56*Assumptions!$D$18*3.667</f>
        <v>19405764</v>
      </c>
      <c r="Z90" s="6">
        <f>+Z56*Assumptions!$D$18*3.667</f>
        <v>20329848</v>
      </c>
      <c r="AA90" s="6">
        <f>+AA56*Assumptions!$D$18*3.667</f>
        <v>21253932</v>
      </c>
      <c r="AB90" s="6">
        <f>+AB56*Assumptions!$D$18*3.667</f>
        <v>22178016</v>
      </c>
      <c r="AC90" s="6">
        <f>+AC56*Assumptions!$D$18*3.667</f>
        <v>23102100</v>
      </c>
      <c r="AD90" s="6">
        <f>+AD56*Assumptions!$D$18*3.667</f>
        <v>24026184</v>
      </c>
      <c r="AE90" s="6">
        <f>+AE56*Assumptions!$D$18*3.667</f>
        <v>24950268</v>
      </c>
      <c r="AF90" s="6">
        <f>+AF56*Assumptions!$D$18*3.667</f>
        <v>25874352</v>
      </c>
      <c r="AG90" s="6">
        <f>+AG56*Assumptions!$D$18*3.667</f>
        <v>26798436</v>
      </c>
      <c r="AH90" s="6">
        <f>+AH56*Assumptions!$D$18*3.667</f>
        <v>27722520</v>
      </c>
      <c r="AI90" s="6">
        <f>+AI56*Assumptions!$D$18*3.667</f>
        <v>28646604</v>
      </c>
      <c r="AJ90" s="6">
        <f>+AJ56*Assumptions!$D$18*3.667</f>
        <v>29570688</v>
      </c>
      <c r="AK90" s="6">
        <f>+AK56*Assumptions!$D$18*3.667</f>
        <v>30494772</v>
      </c>
      <c r="AL90" s="6">
        <f>+AL56*Assumptions!$D$18*3.667</f>
        <v>31418856</v>
      </c>
      <c r="AM90" s="6">
        <f>+AM56*Assumptions!$D$18*3.667</f>
        <v>32342940</v>
      </c>
      <c r="AN90" s="6">
        <f>+AN56*Assumptions!$D$18*3.667</f>
        <v>33267024</v>
      </c>
      <c r="AO90" s="6">
        <f>+AO56*Assumptions!$D$18*3.667</f>
        <v>34191108</v>
      </c>
      <c r="AP90" s="6">
        <f>+AP56*Assumptions!$D$18*3.667</f>
        <v>35115192</v>
      </c>
      <c r="AQ90" s="6">
        <f>+AQ56*Assumptions!$D$18*3.667</f>
        <v>36039276</v>
      </c>
      <c r="AR90" s="6">
        <f>+AR56*Assumptions!$D$18*3.667</f>
        <v>36963360</v>
      </c>
    </row>
    <row r="91" spans="1:46">
      <c r="A91" t="s">
        <v>14</v>
      </c>
      <c r="B91" t="s">
        <v>28</v>
      </c>
      <c r="C91" t="s">
        <v>55</v>
      </c>
      <c r="D91" t="s">
        <v>19</v>
      </c>
      <c r="E91" s="6">
        <f>+E57*Assumptions!$D$18*3.667</f>
        <v>792072</v>
      </c>
      <c r="F91" s="6">
        <f>+F57*Assumptions!$D$18*3.667</f>
        <v>1584144</v>
      </c>
      <c r="G91" s="6">
        <f>+G57*Assumptions!$D$18*3.667</f>
        <v>2376216</v>
      </c>
      <c r="H91" s="6">
        <f>+H57*Assumptions!$D$18*3.667</f>
        <v>3168288</v>
      </c>
      <c r="I91" s="6">
        <f>+I57*Assumptions!$D$18*3.667</f>
        <v>3960360</v>
      </c>
      <c r="J91" s="6">
        <f>+J57*Assumptions!$D$18*3.667</f>
        <v>4752432</v>
      </c>
      <c r="K91" s="6">
        <f>+K57*Assumptions!$D$18*3.667</f>
        <v>5544504</v>
      </c>
      <c r="L91" s="6">
        <f>+L57*Assumptions!$D$18*3.667</f>
        <v>6336576</v>
      </c>
      <c r="M91" s="6">
        <f>+M57*Assumptions!$D$18*3.667</f>
        <v>7128648</v>
      </c>
      <c r="N91" s="6">
        <f>+N57*Assumptions!$D$18*3.667</f>
        <v>7920720</v>
      </c>
      <c r="O91" s="6">
        <f>+O57*Assumptions!$D$18*3.667</f>
        <v>8712792</v>
      </c>
      <c r="P91" s="6">
        <f>+P57*Assumptions!$D$18*3.667</f>
        <v>9504864</v>
      </c>
      <c r="Q91" s="6">
        <f>+Q57*Assumptions!$D$18*3.667</f>
        <v>10296936</v>
      </c>
      <c r="R91" s="6">
        <f>+R57*Assumptions!$D$18*3.667</f>
        <v>11089008</v>
      </c>
      <c r="S91" s="6">
        <f>+S57*Assumptions!$D$18*3.667</f>
        <v>11881080</v>
      </c>
      <c r="T91" s="6">
        <f>+T57*Assumptions!$D$18*3.667</f>
        <v>12673152</v>
      </c>
      <c r="U91" s="6">
        <f>+U57*Assumptions!$D$18*3.667</f>
        <v>13465224</v>
      </c>
      <c r="V91" s="6">
        <f>+V57*Assumptions!$D$18*3.667</f>
        <v>14257296</v>
      </c>
      <c r="W91" s="6">
        <f>+W57*Assumptions!$D$18*3.667</f>
        <v>15049368</v>
      </c>
      <c r="X91" s="6">
        <f>+X57*Assumptions!$D$18*3.667</f>
        <v>15841440</v>
      </c>
      <c r="Y91" s="6">
        <f>+Y57*Assumptions!$D$18*3.667</f>
        <v>16633512</v>
      </c>
      <c r="Z91" s="6">
        <f>+Z57*Assumptions!$D$18*3.667</f>
        <v>17425584</v>
      </c>
      <c r="AA91" s="6">
        <f>+AA57*Assumptions!$D$18*3.667</f>
        <v>18217656</v>
      </c>
      <c r="AB91" s="6">
        <f>+AB57*Assumptions!$D$18*3.667</f>
        <v>19009728</v>
      </c>
      <c r="AC91" s="6">
        <f>+AC57*Assumptions!$D$18*3.667</f>
        <v>19801800</v>
      </c>
      <c r="AD91" s="6">
        <f>+AD57*Assumptions!$D$18*3.667</f>
        <v>20593872</v>
      </c>
      <c r="AE91" s="6">
        <f>+AE57*Assumptions!$D$18*3.667</f>
        <v>21385944</v>
      </c>
      <c r="AF91" s="6">
        <f>+AF57*Assumptions!$D$18*3.667</f>
        <v>22178016</v>
      </c>
      <c r="AG91" s="6">
        <f>+AG57*Assumptions!$D$18*3.667</f>
        <v>22970088</v>
      </c>
      <c r="AH91" s="6">
        <f>+AH57*Assumptions!$D$18*3.667</f>
        <v>23762160</v>
      </c>
      <c r="AI91" s="6">
        <f>+AI57*Assumptions!$D$18*3.667</f>
        <v>24554232</v>
      </c>
      <c r="AJ91" s="6">
        <f>+AJ57*Assumptions!$D$18*3.667</f>
        <v>25346304</v>
      </c>
      <c r="AK91" s="6">
        <f>+AK57*Assumptions!$D$18*3.667</f>
        <v>26138376</v>
      </c>
      <c r="AL91" s="6">
        <f>+AL57*Assumptions!$D$18*3.667</f>
        <v>26930448</v>
      </c>
      <c r="AM91" s="6">
        <f>+AM57*Assumptions!$D$18*3.667</f>
        <v>27722520</v>
      </c>
      <c r="AN91" s="6">
        <f>+AN57*Assumptions!$D$18*3.667</f>
        <v>28514592</v>
      </c>
      <c r="AO91" s="6">
        <f>+AO57*Assumptions!$D$18*3.667</f>
        <v>29306664</v>
      </c>
      <c r="AP91" s="6">
        <f>+AP57*Assumptions!$D$18*3.667</f>
        <v>30098736</v>
      </c>
      <c r="AQ91" s="6">
        <f>+AQ57*Assumptions!$D$18*3.667</f>
        <v>30890808</v>
      </c>
      <c r="AR91" s="6">
        <f>+AR57*Assumptions!$D$18*3.667</f>
        <v>31682880</v>
      </c>
    </row>
    <row r="92" spans="1:46">
      <c r="A92" t="s">
        <v>16</v>
      </c>
      <c r="B92" t="s">
        <v>28</v>
      </c>
      <c r="C92" t="s">
        <v>55</v>
      </c>
      <c r="D92" t="s">
        <v>19</v>
      </c>
      <c r="E92" s="6">
        <f>+E58*Assumptions!$D$18*3.667</f>
        <v>924084</v>
      </c>
      <c r="F92" s="6">
        <f>+F58*Assumptions!$D$18*3.667</f>
        <v>1848168</v>
      </c>
      <c r="G92" s="6">
        <f>+G58*Assumptions!$D$18*3.667</f>
        <v>2772252</v>
      </c>
      <c r="H92" s="6">
        <f>+H58*Assumptions!$D$18*3.667</f>
        <v>3696336</v>
      </c>
      <c r="I92" s="6">
        <f>+I58*Assumptions!$D$18*3.667</f>
        <v>4620420</v>
      </c>
      <c r="J92" s="6">
        <f>+J58*Assumptions!$D$18*3.667</f>
        <v>5544504</v>
      </c>
      <c r="K92" s="6">
        <f>+K58*Assumptions!$D$18*3.667</f>
        <v>6468588</v>
      </c>
      <c r="L92" s="6">
        <f>+L58*Assumptions!$D$18*3.667</f>
        <v>7392672</v>
      </c>
      <c r="M92" s="6">
        <f>+M58*Assumptions!$D$18*3.667</f>
        <v>8316756</v>
      </c>
      <c r="N92" s="6">
        <f>+N58*Assumptions!$D$18*3.667</f>
        <v>9240840</v>
      </c>
      <c r="O92" s="6">
        <f>+O58*Assumptions!$D$18*3.667</f>
        <v>10164924</v>
      </c>
      <c r="P92" s="6">
        <f>+P58*Assumptions!$D$18*3.667</f>
        <v>11089008</v>
      </c>
      <c r="Q92" s="6">
        <f>+Q58*Assumptions!$D$18*3.667</f>
        <v>12013092</v>
      </c>
      <c r="R92" s="6">
        <f>+R58*Assumptions!$D$18*3.667</f>
        <v>12937176</v>
      </c>
      <c r="S92" s="6">
        <f>+S58*Assumptions!$D$18*3.667</f>
        <v>13861260</v>
      </c>
      <c r="T92" s="6">
        <f>+T58*Assumptions!$D$18*3.667</f>
        <v>14785344</v>
      </c>
      <c r="U92" s="6">
        <f>+U58*Assumptions!$D$18*3.667</f>
        <v>15709428</v>
      </c>
      <c r="V92" s="6">
        <f>+V58*Assumptions!$D$18*3.667</f>
        <v>16633512</v>
      </c>
      <c r="W92" s="6">
        <f>+W58*Assumptions!$D$18*3.667</f>
        <v>17557596</v>
      </c>
      <c r="X92" s="6">
        <f>+X58*Assumptions!$D$18*3.667</f>
        <v>18481680</v>
      </c>
      <c r="Y92" s="6">
        <f>+Y58*Assumptions!$D$18*3.667</f>
        <v>19405764</v>
      </c>
      <c r="Z92" s="6">
        <f>+Z58*Assumptions!$D$18*3.667</f>
        <v>20329848</v>
      </c>
      <c r="AA92" s="6">
        <f>+AA58*Assumptions!$D$18*3.667</f>
        <v>21253932</v>
      </c>
      <c r="AB92" s="6">
        <f>+AB58*Assumptions!$D$18*3.667</f>
        <v>22178016</v>
      </c>
      <c r="AC92" s="6">
        <f>+AC58*Assumptions!$D$18*3.667</f>
        <v>23102100</v>
      </c>
      <c r="AD92" s="6">
        <f>+AD58*Assumptions!$D$18*3.667</f>
        <v>24026184</v>
      </c>
      <c r="AE92" s="6">
        <f>+AE58*Assumptions!$D$18*3.667</f>
        <v>24950268</v>
      </c>
      <c r="AF92" s="6">
        <f>+AF58*Assumptions!$D$18*3.667</f>
        <v>25874352</v>
      </c>
      <c r="AG92" s="6">
        <f>+AG58*Assumptions!$D$18*3.667</f>
        <v>26798436</v>
      </c>
      <c r="AH92" s="6">
        <f>+AH58*Assumptions!$D$18*3.667</f>
        <v>27722520</v>
      </c>
      <c r="AI92" s="6">
        <f>+AI58*Assumptions!$D$18*3.667</f>
        <v>28646604</v>
      </c>
      <c r="AJ92" s="6">
        <f>+AJ58*Assumptions!$D$18*3.667</f>
        <v>29570688</v>
      </c>
      <c r="AK92" s="6">
        <f>+AK58*Assumptions!$D$18*3.667</f>
        <v>30494772</v>
      </c>
      <c r="AL92" s="6">
        <f>+AL58*Assumptions!$D$18*3.667</f>
        <v>31418856</v>
      </c>
      <c r="AM92" s="6">
        <f>+AM58*Assumptions!$D$18*3.667</f>
        <v>32342940</v>
      </c>
      <c r="AN92" s="6">
        <f>+AN58*Assumptions!$D$18*3.667</f>
        <v>33267024</v>
      </c>
      <c r="AO92" s="6">
        <f>+AO58*Assumptions!$D$18*3.667</f>
        <v>34191108</v>
      </c>
      <c r="AP92" s="6">
        <f>+AP58*Assumptions!$D$18*3.667</f>
        <v>35115192</v>
      </c>
      <c r="AQ92" s="6">
        <f>+AQ58*Assumptions!$D$18*3.667</f>
        <v>36039276</v>
      </c>
      <c r="AR92" s="6">
        <f>+AR58*Assumptions!$D$18*3.667</f>
        <v>36963360</v>
      </c>
    </row>
    <row r="93" spans="1:46">
      <c r="A93" t="s">
        <v>6</v>
      </c>
      <c r="B93" t="s">
        <v>7</v>
      </c>
      <c r="C93" t="s">
        <v>56</v>
      </c>
      <c r="D93" t="s">
        <v>19</v>
      </c>
      <c r="E93" s="1">
        <v>6226659.3756694831</v>
      </c>
      <c r="F93" s="1">
        <v>4346542.4020722508</v>
      </c>
      <c r="G93" s="1">
        <v>5285847.3436028389</v>
      </c>
      <c r="H93" s="1">
        <v>4886191.3339536805</v>
      </c>
      <c r="I93" s="1">
        <v>4544261.1978085088</v>
      </c>
      <c r="J93" s="1">
        <v>4837107.5481807487</v>
      </c>
      <c r="K93" s="1">
        <v>4854912.7463710355</v>
      </c>
      <c r="L93" s="1">
        <v>3825565.6042704205</v>
      </c>
      <c r="M93" s="1">
        <v>4082652.2845328045</v>
      </c>
      <c r="N93" s="1">
        <v>1280553.2986237337</v>
      </c>
      <c r="O93" s="1">
        <v>3035832.9394841553</v>
      </c>
      <c r="P93" s="1">
        <v>2070442.4137608837</v>
      </c>
      <c r="Q93" s="1">
        <v>667488.9630957949</v>
      </c>
      <c r="R93" s="1">
        <v>1274880.8969108751</v>
      </c>
      <c r="S93" s="1">
        <v>1591098.6331865776</v>
      </c>
      <c r="T93" s="1">
        <v>954898.30494366738</v>
      </c>
      <c r="U93" s="1">
        <v>104480.12790546509</v>
      </c>
      <c r="V93" s="1">
        <v>619563.48404914874</v>
      </c>
      <c r="W93" s="1">
        <v>747779.57023536833</v>
      </c>
      <c r="X93" s="1">
        <v>734215.75541084574</v>
      </c>
      <c r="Y93" s="1">
        <v>178613.19371200108</v>
      </c>
      <c r="Z93" s="1">
        <v>47929.785019606497</v>
      </c>
      <c r="AA93" s="1">
        <v>379791.12105959147</v>
      </c>
      <c r="AB93" s="1">
        <v>0</v>
      </c>
      <c r="AC93" s="1">
        <v>74176.125536137624</v>
      </c>
      <c r="AD93" s="1">
        <v>0</v>
      </c>
      <c r="AE93" s="1">
        <v>0</v>
      </c>
      <c r="AF93" s="1">
        <v>0</v>
      </c>
      <c r="AG93" s="1">
        <v>0</v>
      </c>
      <c r="AH93" s="1">
        <v>0</v>
      </c>
      <c r="AI93" s="1">
        <v>0</v>
      </c>
      <c r="AJ93" s="1">
        <v>0</v>
      </c>
      <c r="AK93" s="1">
        <v>0</v>
      </c>
      <c r="AL93" s="1">
        <v>0</v>
      </c>
      <c r="AM93" s="1">
        <v>0</v>
      </c>
      <c r="AN93" s="1">
        <v>0</v>
      </c>
      <c r="AO93" s="1">
        <v>0</v>
      </c>
      <c r="AP93" s="1">
        <v>0</v>
      </c>
      <c r="AQ93" s="1">
        <v>0</v>
      </c>
      <c r="AR93" s="1">
        <v>0</v>
      </c>
      <c r="AT93" t="s">
        <v>57</v>
      </c>
    </row>
    <row r="94" spans="1:46">
      <c r="A94" t="s">
        <v>6</v>
      </c>
      <c r="B94" t="s">
        <v>7</v>
      </c>
      <c r="C94" t="s">
        <v>58</v>
      </c>
      <c r="D94" t="s">
        <v>19</v>
      </c>
      <c r="E94" s="1">
        <v>6264930.8633394362</v>
      </c>
      <c r="F94" s="1">
        <v>4911783.1665802663</v>
      </c>
      <c r="G94" s="1">
        <v>5666674.7688215105</v>
      </c>
      <c r="H94" s="1">
        <v>5191117.3738035085</v>
      </c>
      <c r="I94" s="1">
        <v>5318706.223261863</v>
      </c>
      <c r="J94" s="1">
        <v>4872346.1955624269</v>
      </c>
      <c r="K94" s="1">
        <v>5442795.7520279251</v>
      </c>
      <c r="L94" s="1">
        <v>4117783.2825904773</v>
      </c>
      <c r="M94" s="1">
        <v>4931561.9357106285</v>
      </c>
      <c r="N94" s="1">
        <v>1645251.9844579436</v>
      </c>
      <c r="O94" s="1">
        <v>3654195.0570774185</v>
      </c>
      <c r="P94" s="1">
        <v>2705544.7188989511</v>
      </c>
      <c r="Q94" s="1">
        <v>1025191.8781940559</v>
      </c>
      <c r="R94" s="1">
        <v>1455549.4750491949</v>
      </c>
      <c r="S94" s="1">
        <v>1936338.6272137975</v>
      </c>
      <c r="T94" s="1">
        <v>1045193.1225940263</v>
      </c>
      <c r="U94" s="1">
        <v>162856.20332643407</v>
      </c>
      <c r="V94" s="1">
        <v>667781.76925708621</v>
      </c>
      <c r="W94" s="1">
        <v>950490.42395677755</v>
      </c>
      <c r="X94" s="1">
        <v>681158.9919200018</v>
      </c>
      <c r="Y94" s="1">
        <v>220913.63674835069</v>
      </c>
      <c r="Z94" s="1">
        <v>47929.785019606497</v>
      </c>
      <c r="AA94" s="1">
        <v>359751.12290297938</v>
      </c>
      <c r="AB94" s="1">
        <v>0</v>
      </c>
      <c r="AC94" s="1">
        <v>74176.125536137624</v>
      </c>
      <c r="AD94" s="1">
        <v>0</v>
      </c>
      <c r="AE94" s="1">
        <v>0</v>
      </c>
      <c r="AF94" s="1">
        <v>0</v>
      </c>
      <c r="AG94" s="1">
        <v>0</v>
      </c>
      <c r="AH94" s="1">
        <v>0</v>
      </c>
      <c r="AI94" s="1">
        <v>0</v>
      </c>
      <c r="AJ94" s="1">
        <v>0</v>
      </c>
      <c r="AK94" s="1">
        <v>0</v>
      </c>
      <c r="AL94" s="1">
        <v>0</v>
      </c>
      <c r="AM94" s="1">
        <v>0</v>
      </c>
      <c r="AN94" s="1">
        <v>0</v>
      </c>
      <c r="AO94" s="1">
        <v>0</v>
      </c>
      <c r="AP94" s="1">
        <v>0</v>
      </c>
      <c r="AQ94" s="1">
        <v>0</v>
      </c>
      <c r="AR94" s="1">
        <v>0</v>
      </c>
      <c r="AT94" t="s">
        <v>57</v>
      </c>
    </row>
    <row r="95" spans="1:46">
      <c r="A95" t="s">
        <v>6</v>
      </c>
      <c r="B95" t="s">
        <v>7</v>
      </c>
      <c r="C95" t="s">
        <v>59</v>
      </c>
      <c r="D95" t="s">
        <v>19</v>
      </c>
      <c r="E95" s="1">
        <v>5130311.2943086838</v>
      </c>
      <c r="F95" s="1">
        <v>8087268.8564328402</v>
      </c>
      <c r="G95" s="1">
        <v>7193732.1014958592</v>
      </c>
      <c r="H95" s="1">
        <v>6612177.4407660924</v>
      </c>
      <c r="I95" s="1">
        <v>5735995.1921828995</v>
      </c>
      <c r="J95" s="1">
        <v>5803099.4747941261</v>
      </c>
      <c r="K95" s="1">
        <v>7272593.1256126575</v>
      </c>
      <c r="L95" s="1">
        <v>6305814.641271892</v>
      </c>
      <c r="M95" s="1">
        <v>7262413.8055348247</v>
      </c>
      <c r="N95" s="1">
        <v>5472829.9134250805</v>
      </c>
      <c r="O95" s="1">
        <v>6623889.687217745</v>
      </c>
      <c r="P95" s="1">
        <v>8988061.175807707</v>
      </c>
      <c r="Q95" s="1">
        <v>3842234.0255992226</v>
      </c>
      <c r="R95" s="1">
        <v>5304571.1493579587</v>
      </c>
      <c r="S95" s="1">
        <v>3855881.0892343079</v>
      </c>
      <c r="T95" s="1">
        <v>13000280.660631077</v>
      </c>
      <c r="U95" s="1">
        <v>27382669.556827072</v>
      </c>
      <c r="V95" s="1">
        <v>20422239.376285974</v>
      </c>
      <c r="W95" s="1">
        <v>16515575.077283785</v>
      </c>
      <c r="X95" s="1">
        <v>46314113.634060584</v>
      </c>
      <c r="Y95" s="1">
        <v>32486952.679915886</v>
      </c>
      <c r="Z95" s="1">
        <v>36086308.300696947</v>
      </c>
      <c r="AA95" s="1">
        <v>32609001.177498821</v>
      </c>
      <c r="AB95" s="1">
        <v>33777521.671644963</v>
      </c>
      <c r="AC95" s="1">
        <v>48322781.124410599</v>
      </c>
      <c r="AD95" s="1">
        <v>22655657.125291854</v>
      </c>
      <c r="AE95" s="1">
        <v>13238415.31857145</v>
      </c>
      <c r="AF95" s="1">
        <v>16405548.856205622</v>
      </c>
      <c r="AG95" s="1">
        <v>16834910.337982643</v>
      </c>
      <c r="AH95" s="1">
        <v>14349973.531751873</v>
      </c>
      <c r="AI95" s="1">
        <v>12304570.350754352</v>
      </c>
      <c r="AJ95" s="1">
        <v>15300129.525142079</v>
      </c>
      <c r="AK95" s="1">
        <v>12805647.812182939</v>
      </c>
      <c r="AL95" s="1">
        <v>12635027.939609325</v>
      </c>
      <c r="AM95" s="1">
        <v>13193202.602489708</v>
      </c>
      <c r="AN95" s="1">
        <v>9805906.1027265713</v>
      </c>
      <c r="AO95" s="1">
        <v>11024325.646859435</v>
      </c>
      <c r="AP95" s="1">
        <v>15051775.358042911</v>
      </c>
      <c r="AQ95" s="1">
        <v>6624063.3614604725</v>
      </c>
      <c r="AR95" s="1">
        <v>11825820.794448549</v>
      </c>
      <c r="AT95" t="s">
        <v>57</v>
      </c>
    </row>
    <row r="96" spans="1:46">
      <c r="A96" t="s">
        <v>6</v>
      </c>
      <c r="B96" t="s">
        <v>7</v>
      </c>
      <c r="C96" t="s">
        <v>60</v>
      </c>
      <c r="D96" t="s">
        <v>19</v>
      </c>
      <c r="E96" s="1">
        <v>0</v>
      </c>
      <c r="F96" s="1">
        <v>0</v>
      </c>
      <c r="G96" s="1">
        <v>0</v>
      </c>
      <c r="H96" s="1">
        <v>0</v>
      </c>
      <c r="I96" s="1">
        <v>0</v>
      </c>
      <c r="J96" s="1">
        <v>0</v>
      </c>
      <c r="K96" s="1">
        <v>0</v>
      </c>
      <c r="L96" s="1">
        <v>0</v>
      </c>
      <c r="M96" s="1">
        <v>0</v>
      </c>
      <c r="N96" s="1">
        <v>0</v>
      </c>
      <c r="O96" s="1">
        <v>0</v>
      </c>
      <c r="P96" s="1">
        <v>0</v>
      </c>
      <c r="Q96" s="1">
        <v>0</v>
      </c>
      <c r="R96" s="1">
        <v>0</v>
      </c>
      <c r="S96" s="1">
        <v>0</v>
      </c>
      <c r="T96" s="1">
        <v>0</v>
      </c>
      <c r="U96" s="1">
        <v>0</v>
      </c>
      <c r="V96" s="1">
        <v>0</v>
      </c>
      <c r="W96" s="1">
        <v>0</v>
      </c>
      <c r="X96" s="1">
        <v>0</v>
      </c>
      <c r="Y96" s="1">
        <v>0</v>
      </c>
      <c r="Z96" s="1">
        <v>0</v>
      </c>
      <c r="AA96" s="1">
        <v>0</v>
      </c>
      <c r="AB96" s="1">
        <v>0</v>
      </c>
      <c r="AC96" s="1">
        <v>0</v>
      </c>
      <c r="AD96" s="1">
        <v>0</v>
      </c>
      <c r="AE96" s="1">
        <v>0</v>
      </c>
      <c r="AF96" s="1">
        <v>0</v>
      </c>
      <c r="AG96" s="1">
        <v>0</v>
      </c>
      <c r="AH96" s="1">
        <v>0</v>
      </c>
      <c r="AI96" s="1">
        <v>0</v>
      </c>
      <c r="AJ96" s="1">
        <v>0</v>
      </c>
      <c r="AK96" s="1">
        <v>0</v>
      </c>
      <c r="AL96" s="1">
        <v>0</v>
      </c>
      <c r="AM96" s="1">
        <v>0</v>
      </c>
      <c r="AN96" s="1">
        <v>0</v>
      </c>
      <c r="AO96" s="1">
        <v>0</v>
      </c>
      <c r="AP96" s="1">
        <v>0</v>
      </c>
      <c r="AQ96" s="1">
        <v>0</v>
      </c>
      <c r="AR96" s="1">
        <v>0</v>
      </c>
      <c r="AT96" t="s">
        <v>57</v>
      </c>
    </row>
    <row r="97" spans="1:45">
      <c r="A97" t="s">
        <v>6</v>
      </c>
      <c r="B97" t="s">
        <v>28</v>
      </c>
      <c r="C97" t="s">
        <v>61</v>
      </c>
      <c r="D97" t="s">
        <v>19</v>
      </c>
      <c r="E97" s="6">
        <f t="shared" ref="E97:AR97" si="39">+(E95+E93)*E59/E27</f>
        <v>6409393.9060507249</v>
      </c>
      <c r="F97" s="6">
        <f t="shared" si="39"/>
        <v>6328761.8804690037</v>
      </c>
      <c r="G97" s="6">
        <f t="shared" si="39"/>
        <v>6764653.0189316031</v>
      </c>
      <c r="H97" s="6">
        <f t="shared" si="39"/>
        <v>6481290.2266458776</v>
      </c>
      <c r="I97" s="6">
        <f t="shared" si="39"/>
        <v>6211046.4142401759</v>
      </c>
      <c r="J97" s="6">
        <f t="shared" si="39"/>
        <v>6603746.3791699326</v>
      </c>
      <c r="K97" s="6">
        <f t="shared" si="39"/>
        <v>7824365.7929620137</v>
      </c>
      <c r="L97" s="6">
        <f t="shared" si="39"/>
        <v>6603188.0082765119</v>
      </c>
      <c r="M97" s="6">
        <f t="shared" si="39"/>
        <v>7419870.530009754</v>
      </c>
      <c r="N97" s="6">
        <f t="shared" si="39"/>
        <v>4424715.8779345648</v>
      </c>
      <c r="O97" s="6">
        <f t="shared" si="39"/>
        <v>6431338.4432112742</v>
      </c>
      <c r="P97" s="6">
        <f t="shared" si="39"/>
        <v>7000774.5293626869</v>
      </c>
      <c r="Q97" s="6">
        <f t="shared" si="39"/>
        <v>2937203.9172054133</v>
      </c>
      <c r="R97" s="6">
        <f t="shared" si="39"/>
        <v>4285784.9602251481</v>
      </c>
      <c r="S97" s="6">
        <f t="shared" si="39"/>
        <v>3652483.6941377334</v>
      </c>
      <c r="T97" s="6">
        <f t="shared" si="39"/>
        <v>8511969.4217490964</v>
      </c>
      <c r="U97" s="6">
        <f t="shared" si="39"/>
        <v>13525461.078027856</v>
      </c>
      <c r="V97" s="6">
        <f t="shared" si="39"/>
        <v>9303835.1036208104</v>
      </c>
      <c r="W97" s="6">
        <f t="shared" si="39"/>
        <v>7191367.2316271737</v>
      </c>
      <c r="X97" s="6">
        <f t="shared" si="39"/>
        <v>15789959.242399482</v>
      </c>
      <c r="Y97" s="6">
        <f t="shared" si="39"/>
        <v>9886100.6044282094</v>
      </c>
      <c r="Z97" s="6">
        <f t="shared" si="39"/>
        <v>9913526.0197527763</v>
      </c>
      <c r="AA97" s="6">
        <f t="shared" si="39"/>
        <v>8438872.2046987768</v>
      </c>
      <c r="AB97" s="6">
        <f t="shared" si="39"/>
        <v>8107136.0134774242</v>
      </c>
      <c r="AC97" s="6">
        <f t="shared" si="39"/>
        <v>10567384.92830093</v>
      </c>
      <c r="AD97" s="6">
        <f t="shared" si="39"/>
        <v>4854627.7012863159</v>
      </c>
      <c r="AE97" s="6">
        <f t="shared" si="39"/>
        <v>2852483.9260655022</v>
      </c>
      <c r="AF97" s="6">
        <f t="shared" si="39"/>
        <v>3527745.6537032328</v>
      </c>
      <c r="AG97" s="6">
        <f t="shared" si="39"/>
        <v>3609577.6311425976</v>
      </c>
      <c r="AH97" s="6">
        <f t="shared" si="39"/>
        <v>3084078.2130149943</v>
      </c>
      <c r="AI97" s="6">
        <f t="shared" si="39"/>
        <v>2662281.1355320718</v>
      </c>
      <c r="AJ97" s="6">
        <f t="shared" si="39"/>
        <v>3311082.6250208919</v>
      </c>
      <c r="AK97" s="6">
        <f t="shared" si="39"/>
        <v>2785746.1949646901</v>
      </c>
      <c r="AL97" s="6">
        <f t="shared" si="39"/>
        <v>2763045.5064851148</v>
      </c>
      <c r="AM97" s="6">
        <f t="shared" si="39"/>
        <v>2896953.5552786975</v>
      </c>
      <c r="AN97" s="6">
        <f t="shared" si="39"/>
        <v>2174771.5518026003</v>
      </c>
      <c r="AO97" s="6">
        <f t="shared" si="39"/>
        <v>2463756.0660599028</v>
      </c>
      <c r="AP97" s="6">
        <f t="shared" si="39"/>
        <v>3363759.5927887713</v>
      </c>
      <c r="AQ97" s="6">
        <f t="shared" si="39"/>
        <v>1501980.4900602133</v>
      </c>
      <c r="AR97" s="6">
        <f t="shared" si="39"/>
        <v>2695352.3554931371</v>
      </c>
      <c r="AS97" t="s">
        <v>62</v>
      </c>
    </row>
    <row r="98" spans="1:45">
      <c r="A98" t="s">
        <v>6</v>
      </c>
      <c r="B98" t="s">
        <v>28</v>
      </c>
      <c r="C98" t="s">
        <v>63</v>
      </c>
      <c r="D98" t="s">
        <v>19</v>
      </c>
      <c r="E98" s="6">
        <f t="shared" ref="E98:AR98" si="40">+(E96+E94)*E63/E31</f>
        <v>3535662.0056670508</v>
      </c>
      <c r="F98" s="6">
        <f t="shared" si="40"/>
        <v>2500078.6503429618</v>
      </c>
      <c r="G98" s="6">
        <f t="shared" si="40"/>
        <v>3071665.0950338822</v>
      </c>
      <c r="H98" s="6">
        <f t="shared" si="40"/>
        <v>2926079.2517088377</v>
      </c>
      <c r="I98" s="6">
        <f t="shared" si="40"/>
        <v>3213415.1098166443</v>
      </c>
      <c r="J98" s="6">
        <f t="shared" si="40"/>
        <v>3023976.7400702154</v>
      </c>
      <c r="K98" s="6">
        <f t="shared" si="40"/>
        <v>3511556.7330812109</v>
      </c>
      <c r="L98" s="6">
        <f t="shared" si="40"/>
        <v>2683790.020046521</v>
      </c>
      <c r="M98" s="6">
        <f t="shared" si="40"/>
        <v>3225327.2729483955</v>
      </c>
      <c r="N98" s="6">
        <f t="shared" si="40"/>
        <v>1077944.5427954483</v>
      </c>
      <c r="O98" s="6">
        <f t="shared" si="40"/>
        <v>2432923.3931221729</v>
      </c>
      <c r="P98" s="6">
        <f t="shared" si="40"/>
        <v>1712791.2834414896</v>
      </c>
      <c r="Q98" s="6">
        <f t="shared" si="40"/>
        <v>667712.32026162837</v>
      </c>
      <c r="R98" s="6">
        <f t="shared" si="40"/>
        <v>948129.41946542158</v>
      </c>
      <c r="S98" s="6">
        <f t="shared" si="40"/>
        <v>1298415.9337175067</v>
      </c>
      <c r="T98" s="6">
        <f t="shared" si="40"/>
        <v>637516.14517373533</v>
      </c>
      <c r="U98" s="6">
        <f t="shared" si="40"/>
        <v>80135.818543257148</v>
      </c>
      <c r="V98" s="6">
        <f t="shared" si="40"/>
        <v>295266.11895427387</v>
      </c>
      <c r="W98" s="6">
        <f t="shared" si="40"/>
        <v>395944.23148808262</v>
      </c>
      <c r="X98" s="6">
        <f t="shared" si="40"/>
        <v>228604.7742731887</v>
      </c>
      <c r="Y98" s="6">
        <f t="shared" si="40"/>
        <v>66858.613324911246</v>
      </c>
      <c r="Z98" s="6">
        <f t="shared" si="40"/>
        <v>13149.666246895305</v>
      </c>
      <c r="AA98" s="6">
        <f t="shared" si="40"/>
        <v>92028.035588553292</v>
      </c>
      <c r="AB98" s="6">
        <f t="shared" si="40"/>
        <v>0</v>
      </c>
      <c r="AC98" s="6">
        <f t="shared" si="40"/>
        <v>16196.218018049083</v>
      </c>
      <c r="AD98" s="6">
        <f t="shared" si="40"/>
        <v>0</v>
      </c>
      <c r="AE98" s="6">
        <f t="shared" si="40"/>
        <v>0</v>
      </c>
      <c r="AF98" s="6">
        <f t="shared" si="40"/>
        <v>0</v>
      </c>
      <c r="AG98" s="6">
        <f t="shared" si="40"/>
        <v>0</v>
      </c>
      <c r="AH98" s="6">
        <f t="shared" si="40"/>
        <v>0</v>
      </c>
      <c r="AI98" s="6">
        <f t="shared" si="40"/>
        <v>0</v>
      </c>
      <c r="AJ98" s="6">
        <f t="shared" si="40"/>
        <v>0</v>
      </c>
      <c r="AK98" s="6">
        <f t="shared" si="40"/>
        <v>0</v>
      </c>
      <c r="AL98" s="6">
        <f t="shared" si="40"/>
        <v>0</v>
      </c>
      <c r="AM98" s="6">
        <f t="shared" si="40"/>
        <v>0</v>
      </c>
      <c r="AN98" s="6">
        <f t="shared" si="40"/>
        <v>0</v>
      </c>
      <c r="AO98" s="6">
        <f t="shared" si="40"/>
        <v>0</v>
      </c>
      <c r="AP98" s="6">
        <f t="shared" si="40"/>
        <v>0</v>
      </c>
      <c r="AQ98" s="6">
        <f t="shared" si="40"/>
        <v>0</v>
      </c>
      <c r="AR98" s="6">
        <f t="shared" si="40"/>
        <v>0</v>
      </c>
    </row>
    <row r="99" spans="1:45">
      <c r="A99" t="s">
        <v>6</v>
      </c>
      <c r="B99" t="s">
        <v>28</v>
      </c>
      <c r="C99" t="s">
        <v>64</v>
      </c>
      <c r="D99" t="s">
        <v>19</v>
      </c>
      <c r="E99" s="1">
        <v>0</v>
      </c>
      <c r="F99" s="1">
        <v>0</v>
      </c>
      <c r="G99" s="1">
        <v>0</v>
      </c>
      <c r="H99" s="1">
        <v>0</v>
      </c>
      <c r="I99" s="1">
        <v>0</v>
      </c>
      <c r="J99" s="1">
        <v>0</v>
      </c>
      <c r="K99" s="1">
        <v>0</v>
      </c>
      <c r="L99" s="1">
        <v>0</v>
      </c>
      <c r="M99" s="1">
        <v>0</v>
      </c>
      <c r="N99" s="1">
        <v>0</v>
      </c>
      <c r="O99" s="1">
        <v>0</v>
      </c>
      <c r="P99" s="1">
        <v>0</v>
      </c>
      <c r="Q99" s="1">
        <v>0</v>
      </c>
      <c r="R99" s="1">
        <v>0</v>
      </c>
      <c r="S99" s="1">
        <v>0</v>
      </c>
      <c r="T99" s="1">
        <v>0</v>
      </c>
      <c r="U99" s="1">
        <v>0</v>
      </c>
      <c r="V99" s="1">
        <v>0</v>
      </c>
      <c r="W99" s="1">
        <v>0</v>
      </c>
      <c r="X99" s="1">
        <v>0</v>
      </c>
      <c r="Y99" s="1">
        <v>0</v>
      </c>
      <c r="Z99" s="1">
        <v>0</v>
      </c>
      <c r="AA99" s="1">
        <v>0</v>
      </c>
      <c r="AB99" s="1">
        <v>0</v>
      </c>
      <c r="AC99" s="1">
        <v>0</v>
      </c>
      <c r="AD99" s="1">
        <v>0</v>
      </c>
      <c r="AE99" s="1">
        <v>0</v>
      </c>
      <c r="AF99" s="1">
        <v>0</v>
      </c>
      <c r="AG99" s="1">
        <v>0</v>
      </c>
      <c r="AH99" s="1">
        <v>0</v>
      </c>
      <c r="AI99" s="1">
        <v>0</v>
      </c>
      <c r="AJ99" s="1">
        <v>0</v>
      </c>
      <c r="AK99" s="1">
        <v>0</v>
      </c>
      <c r="AL99" s="1">
        <v>0</v>
      </c>
      <c r="AM99" s="1">
        <v>0</v>
      </c>
      <c r="AN99" s="1">
        <v>0</v>
      </c>
      <c r="AO99" s="1">
        <v>0</v>
      </c>
      <c r="AP99" s="1">
        <v>0</v>
      </c>
      <c r="AQ99" s="1">
        <v>0</v>
      </c>
      <c r="AR99" s="1">
        <v>0</v>
      </c>
      <c r="AS99" t="s">
        <v>65</v>
      </c>
    </row>
    <row r="100" spans="1:45">
      <c r="A100" t="s">
        <v>6</v>
      </c>
      <c r="B100" t="s">
        <v>28</v>
      </c>
      <c r="C100" t="s">
        <v>66</v>
      </c>
      <c r="D100" t="s">
        <v>19</v>
      </c>
      <c r="E100" s="6">
        <f>$E$55*Assumptions!$D$18*44/12/Assumptions!$D$13</f>
        <v>3035999.9999999995</v>
      </c>
      <c r="F100" s="6">
        <f>$E$55*Assumptions!$D$18*44/12/Assumptions!$D$13</f>
        <v>3035999.9999999995</v>
      </c>
      <c r="G100" s="6">
        <f>$E$55*Assumptions!$D$18*44/12/Assumptions!$D$13</f>
        <v>3035999.9999999995</v>
      </c>
      <c r="H100" s="6">
        <f>$E$55*Assumptions!$D$18*44/12/Assumptions!$D$13</f>
        <v>3035999.9999999995</v>
      </c>
      <c r="I100" s="6">
        <f>$E$55*Assumptions!$D$18*44/12/Assumptions!$D$13</f>
        <v>3035999.9999999995</v>
      </c>
      <c r="J100" s="6">
        <f>$E$55*Assumptions!$D$18*44/12/Assumptions!$D$13</f>
        <v>3035999.9999999995</v>
      </c>
      <c r="K100" s="6">
        <f>$E$55*Assumptions!$D$18*44/12/Assumptions!$D$13</f>
        <v>3035999.9999999995</v>
      </c>
      <c r="L100" s="6">
        <f>$E$55*Assumptions!$D$18*44/12/Assumptions!$D$13</f>
        <v>3035999.9999999995</v>
      </c>
      <c r="M100" s="6">
        <f>$E$55*Assumptions!$D$18*44/12/Assumptions!$D$13</f>
        <v>3035999.9999999995</v>
      </c>
      <c r="N100" s="6">
        <f>$E$55*Assumptions!$D$18*44/12/Assumptions!$D$13</f>
        <v>3035999.9999999995</v>
      </c>
      <c r="O100" s="6">
        <f>$E$55*Assumptions!$D$18*44/12/Assumptions!$D$13</f>
        <v>3035999.9999999995</v>
      </c>
      <c r="P100" s="6">
        <f>$E$55*Assumptions!$D$18*44/12/Assumptions!$D$13</f>
        <v>3035999.9999999995</v>
      </c>
      <c r="Q100" s="6">
        <f>$E$55*Assumptions!$D$18*44/12/Assumptions!$D$13</f>
        <v>3035999.9999999995</v>
      </c>
      <c r="R100" s="6">
        <f>$E$55*Assumptions!$D$18*44/12/Assumptions!$D$13</f>
        <v>3035999.9999999995</v>
      </c>
      <c r="S100" s="6">
        <f>$E$55*Assumptions!$D$18*44/12/Assumptions!$D$13</f>
        <v>3035999.9999999995</v>
      </c>
      <c r="T100" s="6">
        <f>$E$55*Assumptions!$D$18*44/12/Assumptions!$D$13</f>
        <v>3035999.9999999995</v>
      </c>
      <c r="U100" s="6">
        <f>$E$55*Assumptions!$D$18*44/12/Assumptions!$D$13</f>
        <v>3035999.9999999995</v>
      </c>
      <c r="V100" s="6">
        <f>$E$55*Assumptions!$D$18*44/12/Assumptions!$D$13</f>
        <v>3035999.9999999995</v>
      </c>
      <c r="W100" s="6">
        <f>$E$55*Assumptions!$D$18*44/12/Assumptions!$D$13</f>
        <v>3035999.9999999995</v>
      </c>
      <c r="X100" s="6">
        <f>$E$55*Assumptions!$D$18*44/12/Assumptions!$D$13</f>
        <v>3035999.9999999995</v>
      </c>
      <c r="Y100" s="6">
        <f>$E$55*Assumptions!$D$18*44/12/Assumptions!$D$13</f>
        <v>3035999.9999999995</v>
      </c>
      <c r="Z100" s="6">
        <f>$E$55*Assumptions!$D$18*44/12/Assumptions!$D$13</f>
        <v>3035999.9999999995</v>
      </c>
      <c r="AA100" s="6">
        <f>$E$55*Assumptions!$D$18*44/12/Assumptions!$D$13</f>
        <v>3035999.9999999995</v>
      </c>
      <c r="AB100" s="6">
        <f>$E$55*Assumptions!$D$18*44/12/Assumptions!$D$13</f>
        <v>3035999.9999999995</v>
      </c>
      <c r="AC100" s="6">
        <f>$E$55*Assumptions!$D$18*44/12/Assumptions!$D$13</f>
        <v>3035999.9999999995</v>
      </c>
      <c r="AD100" s="6">
        <f>$E$55*Assumptions!$D$18*44/12/Assumptions!$D$13</f>
        <v>3035999.9999999995</v>
      </c>
      <c r="AE100" s="6">
        <f>$E$55*Assumptions!$D$18*44/12/Assumptions!$D$13</f>
        <v>3035999.9999999995</v>
      </c>
      <c r="AF100" s="6">
        <f>$E$55*Assumptions!$D$18*44/12/Assumptions!$D$13</f>
        <v>3035999.9999999995</v>
      </c>
      <c r="AG100" s="6">
        <f>$E$55*Assumptions!$D$18*44/12/Assumptions!$D$13</f>
        <v>3035999.9999999995</v>
      </c>
      <c r="AH100" s="6">
        <f>$E$55*Assumptions!$D$18*44/12/Assumptions!$D$13</f>
        <v>3035999.9999999995</v>
      </c>
      <c r="AI100" s="6">
        <f>$E$55*Assumptions!$D$18*44/12/Assumptions!$D$13</f>
        <v>3035999.9999999995</v>
      </c>
      <c r="AJ100" s="6">
        <f>$E$55*Assumptions!$D$18*44/12/Assumptions!$D$13</f>
        <v>3035999.9999999995</v>
      </c>
      <c r="AK100" s="6">
        <f>$E$55*Assumptions!$D$18*44/12/Assumptions!$D$13</f>
        <v>3035999.9999999995</v>
      </c>
      <c r="AL100" s="6">
        <f>$E$55*Assumptions!$D$18*44/12/Assumptions!$D$13</f>
        <v>3035999.9999999995</v>
      </c>
      <c r="AM100" s="6">
        <f>$E$55*Assumptions!$D$18*44/12/Assumptions!$D$13</f>
        <v>3035999.9999999995</v>
      </c>
      <c r="AN100" s="6">
        <f>$E$55*Assumptions!$D$18*44/12/Assumptions!$D$13</f>
        <v>3035999.9999999995</v>
      </c>
      <c r="AO100" s="6">
        <f>$E$55*Assumptions!$D$18*44/12/Assumptions!$D$13</f>
        <v>3035999.9999999995</v>
      </c>
      <c r="AP100" s="6">
        <f>$E$55*Assumptions!$D$18*44/12/Assumptions!$D$13</f>
        <v>3035999.9999999995</v>
      </c>
      <c r="AQ100" s="6">
        <f>$E$55*Assumptions!$D$18*44/12/Assumptions!$D$13</f>
        <v>3035999.9999999995</v>
      </c>
      <c r="AR100" s="6">
        <f>$E$55*Assumptions!$D$18*44/12/Assumptions!$D$13</f>
        <v>3035999.9999999995</v>
      </c>
    </row>
    <row r="101" spans="1:45">
      <c r="D101" s="15"/>
      <c r="F101" s="15"/>
    </row>
    <row r="102" spans="1:45">
      <c r="E102" s="11" t="s">
        <v>67</v>
      </c>
    </row>
    <row r="103" spans="1:45">
      <c r="E103" s="6">
        <f>AVERAGE(E108:AR108)*0.8</f>
        <v>3455931.6059869723</v>
      </c>
      <c r="F103" t="s">
        <v>68</v>
      </c>
    </row>
    <row r="104" spans="1:45">
      <c r="E104" s="6">
        <f>E55*0.5*44/12</f>
        <v>2750000</v>
      </c>
      <c r="F104" t="s">
        <v>69</v>
      </c>
    </row>
    <row r="105" spans="1:45">
      <c r="E105" s="18">
        <f>+E104/E103</f>
        <v>0.79573334010313357</v>
      </c>
    </row>
    <row r="107" spans="1:45">
      <c r="B107" t="s">
        <v>70</v>
      </c>
      <c r="C107" t="s">
        <v>71</v>
      </c>
      <c r="D107" t="s">
        <v>19</v>
      </c>
      <c r="E107" s="6">
        <f>+E3*Assumptions!$D$18*44/12/Assumptions!$D$13</f>
        <v>5379566.8450808488</v>
      </c>
      <c r="F107" s="6">
        <f>(F3-E3)*Assumptions!$D$18*44/12/Assumptions!$D$13</f>
        <v>6549796.8104921719</v>
      </c>
      <c r="G107" s="6">
        <f>(G3-F3)*Assumptions!$D$18*44/12/Assumptions!$D$13</f>
        <v>4873273.4150731843</v>
      </c>
      <c r="H107" s="6">
        <f>(H3-G3)*Assumptions!$D$18*44/12/Assumptions!$D$13</f>
        <v>4741868.0382478004</v>
      </c>
      <c r="I107" s="6">
        <f>(I3-H3)*Assumptions!$D$18*44/12/Assumptions!$D$13</f>
        <v>3580776.7827822706</v>
      </c>
      <c r="J107" s="6">
        <f>(J3-I3)*Assumptions!$D$18*44/12/Assumptions!$D$13</f>
        <v>4225029.2804606874</v>
      </c>
      <c r="K107" s="6">
        <f>(K3-J3)*Assumptions!$D$18*44/12/Assumptions!$D$13</f>
        <v>3589579.6268371702</v>
      </c>
      <c r="L107" s="6">
        <f>(L3-K3)*Assumptions!$D$18*44/12/Assumptions!$D$13</f>
        <v>4325588.1023237631</v>
      </c>
      <c r="M107" s="6">
        <f>(M3-L3)*Assumptions!$D$18*44/12/Assumptions!$D$13</f>
        <v>4513226.615360273</v>
      </c>
      <c r="N107" s="6">
        <f>(N3-M3)*Assumptions!$D$18*44/12/Assumptions!$D$13</f>
        <v>4559346.4564122874</v>
      </c>
      <c r="O107" s="6">
        <f>(O3-N3)*Assumptions!$D$18*44/12/Assumptions!$D$13</f>
        <v>3821972.9874973204</v>
      </c>
      <c r="P107" s="6">
        <f>(P3-O3)*Assumptions!$D$18*44/12/Assumptions!$D$13</f>
        <v>7388379.3031871989</v>
      </c>
      <c r="Q107" s="6">
        <f>(Q3-P3)*Assumptions!$D$18*44/12/Assumptions!$D$13</f>
        <v>3049957.9661178226</v>
      </c>
      <c r="R107" s="6">
        <f>(R3-Q3)*Assumptions!$D$18*44/12/Assumptions!$D$13</f>
        <v>4652935.3433771767</v>
      </c>
      <c r="S107" s="6">
        <f>(S3-R3)*Assumptions!$D$18*44/12/Assumptions!$D$13</f>
        <v>2662888.3154312354</v>
      </c>
      <c r="T107" s="6">
        <f>(T3-S3)*Assumptions!$D$18*44/12/Assumptions!$D$13</f>
        <v>11725053.850559061</v>
      </c>
      <c r="U107" s="6">
        <f>(U3-T3)*Assumptions!$D$18*44/12/Assumptions!$D$13</f>
        <v>25249367.114469372</v>
      </c>
      <c r="V107" s="6">
        <f>(V3-U3)*Assumptions!$D$18*44/12/Assumptions!$D$13</f>
        <v>18704774.789961733</v>
      </c>
      <c r="W107" s="6">
        <f>(W3-V3)*Assumptions!$D$18*44/12/Assumptions!$D$13</f>
        <v>14880891.385794397</v>
      </c>
      <c r="X107" s="6">
        <f>(X3-W3)*Assumptions!$D$18*44/12/Assumptions!$D$13</f>
        <v>42449218.708096318</v>
      </c>
      <c r="Y107" s="6">
        <f>(Y3-X3)*Assumptions!$D$18*44/12/Assumptions!$D$13</f>
        <v>29738517.599685013</v>
      </c>
      <c r="Z107" s="6">
        <f>(Z3-Y3)*Assumptions!$D$18*44/12/Assumptions!$D$13</f>
        <v>32791029.007768236</v>
      </c>
      <c r="AA107" s="6">
        <f>(AA3-Z3)*Assumptions!$D$18*44/12/Assumptions!$D$13</f>
        <v>29514881.152701564</v>
      </c>
      <c r="AB107" s="6">
        <f>(AB3-AA3)*Assumptions!$D$18*44/12/Assumptions!$D$13</f>
        <v>30612202.383951336</v>
      </c>
      <c r="AC107" s="6">
        <f>(AC3-AB3)*Assumptions!$D$18*44/12/Assumptions!$D$13</f>
        <v>44029914.110611111</v>
      </c>
      <c r="AD107" s="6">
        <f>(AD3-AC3)*Assumptions!$D$18*44/12/Assumptions!$D$13</f>
        <v>20769798.854414385</v>
      </c>
      <c r="AE107" s="6">
        <f>(AE3-AD3)*Assumptions!$D$18*44/12/Assumptions!$D$13</f>
        <v>12053292.42801524</v>
      </c>
      <c r="AF107" s="6">
        <f>(AF3-AE3)*Assumptions!$D$18*44/12/Assumptions!$D$13</f>
        <v>14890978.845115781</v>
      </c>
      <c r="AG107" s="6">
        <f>(AG3-AF3)*Assumptions!$D$18*44/12/Assumptions!$D$13</f>
        <v>15309213.692763714</v>
      </c>
      <c r="AH107" s="6">
        <f>(AH3-AG3)*Assumptions!$D$18*44/12/Assumptions!$D$13</f>
        <v>13154761.746549988</v>
      </c>
      <c r="AI107" s="6">
        <f>(AI3-AH3)*Assumptions!$D$18*44/12/Assumptions!$D$13</f>
        <v>11198640.044232842</v>
      </c>
      <c r="AJ107" s="6">
        <f>(AJ3-AI3)*Assumptions!$D$18*44/12/Assumptions!$D$13</f>
        <v>13941424.252615631</v>
      </c>
      <c r="AK107" s="6">
        <f>(AK3-AJ3)*Assumptions!$D$18*44/12/Assumptions!$D$13</f>
        <v>11620717.255085602</v>
      </c>
      <c r="AL107" s="6">
        <f>(AL3-AK3)*Assumptions!$D$18*44/12/Assumptions!$D$13</f>
        <v>11480323.877368057</v>
      </c>
      <c r="AM107" s="6">
        <f>(AM3-AL3)*Assumptions!$D$18*44/12/Assumptions!$D$13</f>
        <v>11896316.748428088</v>
      </c>
      <c r="AN107" s="6">
        <f>(AN3-AM3)*Assumptions!$D$18*44/12/Assumptions!$D$13</f>
        <v>8883183.4630655628</v>
      </c>
      <c r="AO107" s="6">
        <f>(AO3-AN3)*Assumptions!$D$18*44/12/Assumptions!$D$13</f>
        <v>9832205.5502429605</v>
      </c>
      <c r="AP107" s="6">
        <f>(AP3-AO3)*Assumptions!$D$18*44/12/Assumptions!$D$13</f>
        <v>13594935.526429962</v>
      </c>
      <c r="AQ107" s="6">
        <f>(AQ3-AP3)*Assumptions!$D$18*44/12/Assumptions!$D$13</f>
        <v>5951778.9798113666</v>
      </c>
      <c r="AR107" s="6">
        <f>(AR3-AQ3)*Assumptions!$D$18*44/12/Assumptions!$D$13</f>
        <v>10628695.721928041</v>
      </c>
    </row>
    <row r="108" spans="1:45">
      <c r="B108" t="s">
        <v>28</v>
      </c>
      <c r="C108" t="s">
        <v>71</v>
      </c>
      <c r="D108" t="s">
        <v>19</v>
      </c>
      <c r="E108" s="6">
        <f t="shared" ref="E108:AR108" si="41">+E107*E63/E31</f>
        <v>3035999.9999999991</v>
      </c>
      <c r="F108" s="6">
        <f t="shared" si="41"/>
        <v>3333821.2650369671</v>
      </c>
      <c r="G108" s="6">
        <f t="shared" si="41"/>
        <v>2641595.7255916344</v>
      </c>
      <c r="H108" s="6">
        <f t="shared" si="41"/>
        <v>2672850.695127313</v>
      </c>
      <c r="I108" s="6">
        <f t="shared" si="41"/>
        <v>2163406.2374696163</v>
      </c>
      <c r="J108" s="6">
        <f t="shared" si="41"/>
        <v>2622225.4653959186</v>
      </c>
      <c r="K108" s="6">
        <f t="shared" si="41"/>
        <v>2315907.6845488311</v>
      </c>
      <c r="L108" s="6">
        <f t="shared" si="41"/>
        <v>2819228.0611099424</v>
      </c>
      <c r="M108" s="6">
        <f t="shared" si="41"/>
        <v>2951728.6979830833</v>
      </c>
      <c r="N108" s="6">
        <f t="shared" si="41"/>
        <v>2987215.7443545833</v>
      </c>
      <c r="O108" s="6">
        <f t="shared" si="41"/>
        <v>2544628.1175258751</v>
      </c>
      <c r="P108" s="6">
        <f t="shared" si="41"/>
        <v>4677339.679829251</v>
      </c>
      <c r="Q108" s="6">
        <f t="shared" si="41"/>
        <v>1986452.052121589</v>
      </c>
      <c r="R108" s="6">
        <f t="shared" si="41"/>
        <v>3030872.5066025262</v>
      </c>
      <c r="S108" s="6">
        <f t="shared" si="41"/>
        <v>1785605.3532543241</v>
      </c>
      <c r="T108" s="6">
        <f t="shared" si="41"/>
        <v>7151703.3275258914</v>
      </c>
      <c r="U108" s="6">
        <f t="shared" si="41"/>
        <v>12424326.860681372</v>
      </c>
      <c r="V108" s="6">
        <f t="shared" si="41"/>
        <v>8270495.710432481</v>
      </c>
      <c r="W108" s="6">
        <f t="shared" si="41"/>
        <v>6198908.4320053319</v>
      </c>
      <c r="X108" s="6">
        <f t="shared" si="41"/>
        <v>14246444.921007909</v>
      </c>
      <c r="Y108" s="6">
        <f t="shared" si="41"/>
        <v>9000241.3536757454</v>
      </c>
      <c r="Z108" s="6">
        <f t="shared" si="41"/>
        <v>8996307.5604872573</v>
      </c>
      <c r="AA108" s="6">
        <f t="shared" si="41"/>
        <v>7550210.0207349909</v>
      </c>
      <c r="AB108" s="6">
        <f t="shared" si="41"/>
        <v>7347409.641576143</v>
      </c>
      <c r="AC108" s="6">
        <f t="shared" si="41"/>
        <v>9613849.2418832462</v>
      </c>
      <c r="AD108" s="6">
        <f t="shared" si="41"/>
        <v>4450528.1974903643</v>
      </c>
      <c r="AE108" s="6">
        <f t="shared" si="41"/>
        <v>2597125.2661070479</v>
      </c>
      <c r="AF108" s="6">
        <f t="shared" si="41"/>
        <v>3202062.0803779569</v>
      </c>
      <c r="AG108" s="6">
        <f t="shared" si="41"/>
        <v>3282452.6051146011</v>
      </c>
      <c r="AH108" s="6">
        <f t="shared" si="41"/>
        <v>2827204.8035607063</v>
      </c>
      <c r="AI108" s="6">
        <f t="shared" si="41"/>
        <v>2422996.2756519448</v>
      </c>
      <c r="AJ108" s="6">
        <f t="shared" si="41"/>
        <v>3017046.8514678683</v>
      </c>
      <c r="AK108" s="6">
        <f t="shared" si="41"/>
        <v>2527975.8861802411</v>
      </c>
      <c r="AL108" s="6">
        <f t="shared" si="41"/>
        <v>2510533.2140117437</v>
      </c>
      <c r="AM108" s="6">
        <f t="shared" si="41"/>
        <v>2612184.329874286</v>
      </c>
      <c r="AN108" s="6">
        <f t="shared" si="41"/>
        <v>1970128.4595766827</v>
      </c>
      <c r="AO108" s="6">
        <f t="shared" si="41"/>
        <v>2197336.7662683125</v>
      </c>
      <c r="AP108" s="6">
        <f t="shared" si="41"/>
        <v>3038186.1077894568</v>
      </c>
      <c r="AQ108" s="6">
        <f t="shared" si="41"/>
        <v>1349542.6328253271</v>
      </c>
      <c r="AR108" s="6">
        <f t="shared" si="41"/>
        <v>2422502.4670902323</v>
      </c>
    </row>
    <row r="109" spans="1:45">
      <c r="E109" s="17">
        <f>+E108/E100</f>
        <v>0.99999999999999989</v>
      </c>
      <c r="F109" s="17">
        <f t="shared" ref="F109:AR109" si="42">+F108/F100</f>
        <v>1.0980965958619788</v>
      </c>
      <c r="G109" s="17">
        <f t="shared" si="42"/>
        <v>0.87009081870607208</v>
      </c>
      <c r="H109" s="17">
        <f t="shared" si="42"/>
        <v>0.88038560445563685</v>
      </c>
      <c r="I109" s="17">
        <f t="shared" si="42"/>
        <v>0.71258439969354959</v>
      </c>
      <c r="J109" s="17">
        <f t="shared" si="42"/>
        <v>0.86371062760076378</v>
      </c>
      <c r="K109" s="17">
        <f t="shared" si="42"/>
        <v>0.76281544286852154</v>
      </c>
      <c r="L109" s="17">
        <f t="shared" si="42"/>
        <v>0.92859949311921697</v>
      </c>
      <c r="M109" s="17">
        <f t="shared" si="42"/>
        <v>0.97224265414462574</v>
      </c>
      <c r="N109" s="17">
        <f t="shared" si="42"/>
        <v>0.98393140459637152</v>
      </c>
      <c r="O109" s="17">
        <f t="shared" si="42"/>
        <v>0.8381515538622778</v>
      </c>
      <c r="P109" s="17">
        <f t="shared" si="42"/>
        <v>1.5406257179938248</v>
      </c>
      <c r="Q109" s="17">
        <f t="shared" si="42"/>
        <v>0.65429909490170923</v>
      </c>
      <c r="R109" s="17">
        <f t="shared" si="42"/>
        <v>0.99831110230649756</v>
      </c>
      <c r="S109" s="17">
        <f t="shared" si="42"/>
        <v>0.58814405574911865</v>
      </c>
      <c r="T109" s="17">
        <f t="shared" si="42"/>
        <v>2.3556335070902148</v>
      </c>
      <c r="U109" s="17">
        <f t="shared" si="42"/>
        <v>4.09233427558675</v>
      </c>
      <c r="V109" s="17">
        <f t="shared" si="42"/>
        <v>2.7241421971121484</v>
      </c>
      <c r="W109" s="17">
        <f t="shared" si="42"/>
        <v>2.0418011963126919</v>
      </c>
      <c r="X109" s="17">
        <f t="shared" si="42"/>
        <v>4.6925049146929876</v>
      </c>
      <c r="Y109" s="17">
        <f t="shared" si="42"/>
        <v>2.964506374728507</v>
      </c>
      <c r="Z109" s="17">
        <f t="shared" si="42"/>
        <v>2.963210658922022</v>
      </c>
      <c r="AA109" s="17">
        <f t="shared" si="42"/>
        <v>2.4868939462236468</v>
      </c>
      <c r="AB109" s="17">
        <f t="shared" si="42"/>
        <v>2.420095402363684</v>
      </c>
      <c r="AC109" s="17">
        <f t="shared" si="42"/>
        <v>3.1666170098429669</v>
      </c>
      <c r="AD109" s="17">
        <f t="shared" si="42"/>
        <v>1.4659183786200147</v>
      </c>
      <c r="AE109" s="17">
        <f t="shared" si="42"/>
        <v>0.85544310477834262</v>
      </c>
      <c r="AF109" s="17">
        <f t="shared" si="42"/>
        <v>1.054697654933451</v>
      </c>
      <c r="AG109" s="17">
        <f t="shared" si="42"/>
        <v>1.0811767474027014</v>
      </c>
      <c r="AH109" s="17">
        <f t="shared" si="42"/>
        <v>0.9312268786431841</v>
      </c>
      <c r="AI109" s="17">
        <f t="shared" si="42"/>
        <v>0.79808836483924417</v>
      </c>
      <c r="AJ109" s="17">
        <f t="shared" si="42"/>
        <v>0.99375719745318469</v>
      </c>
      <c r="AK109" s="17">
        <f t="shared" si="42"/>
        <v>0.83266662917662759</v>
      </c>
      <c r="AL109" s="17">
        <f t="shared" si="42"/>
        <v>0.82692134848871679</v>
      </c>
      <c r="AM109" s="17">
        <f t="shared" si="42"/>
        <v>0.86040327070958045</v>
      </c>
      <c r="AN109" s="17">
        <f t="shared" si="42"/>
        <v>0.64892241751537649</v>
      </c>
      <c r="AO109" s="17">
        <f t="shared" si="42"/>
        <v>0.72376046319773146</v>
      </c>
      <c r="AP109" s="17">
        <f t="shared" si="42"/>
        <v>1.0007200618542349</v>
      </c>
      <c r="AQ109" s="17">
        <f t="shared" si="42"/>
        <v>0.44451338367105642</v>
      </c>
      <c r="AR109" s="17">
        <f t="shared" si="42"/>
        <v>0.79792571379783683</v>
      </c>
    </row>
    <row r="111" spans="1:45">
      <c r="E111" s="7"/>
      <c r="F111" s="16"/>
      <c r="G111" s="16"/>
      <c r="H111" s="16"/>
      <c r="I111" s="16"/>
      <c r="J111" s="16"/>
      <c r="K111" s="16"/>
    </row>
    <row r="112" spans="1:45">
      <c r="G112" s="16"/>
      <c r="H112" s="16"/>
      <c r="I112" s="16"/>
      <c r="J112" s="16"/>
      <c r="K112" s="16"/>
    </row>
    <row r="113" spans="5:11">
      <c r="G113" s="16"/>
      <c r="H113" s="16"/>
      <c r="I113" s="16"/>
      <c r="J113" s="16"/>
      <c r="K113" s="16"/>
    </row>
    <row r="114" spans="5:11">
      <c r="G114" s="16"/>
      <c r="H114" s="16"/>
      <c r="I114" s="16"/>
      <c r="J114" s="16"/>
      <c r="K114" s="16"/>
    </row>
    <row r="115" spans="5:11">
      <c r="G115" s="16"/>
      <c r="H115" s="16"/>
      <c r="I115" s="16"/>
      <c r="J115" s="16"/>
      <c r="K115" s="16"/>
    </row>
    <row r="128" spans="5:11">
      <c r="E128" s="7"/>
      <c r="F128" s="16"/>
      <c r="G128" s="16"/>
      <c r="H128" s="16"/>
      <c r="I128" s="16"/>
      <c r="J128" s="16"/>
      <c r="K128" s="16"/>
    </row>
    <row r="129" spans="7:11">
      <c r="G129" s="16"/>
      <c r="H129" s="16"/>
      <c r="I129" s="16"/>
      <c r="J129" s="16"/>
      <c r="K129" s="16"/>
    </row>
    <row r="130" spans="7:11">
      <c r="G130" s="16"/>
      <c r="H130" s="16"/>
      <c r="I130" s="16"/>
      <c r="J130" s="16"/>
      <c r="K130" s="16"/>
    </row>
    <row r="131" spans="7:11">
      <c r="G131" s="16"/>
      <c r="H131" s="16"/>
      <c r="I131" s="16"/>
      <c r="J131" s="16"/>
      <c r="K131" s="16"/>
    </row>
    <row r="132" spans="7:11">
      <c r="G132" s="16"/>
      <c r="H132" s="16"/>
      <c r="I132" s="16"/>
      <c r="J132" s="16"/>
      <c r="K132" s="16"/>
    </row>
    <row r="145" spans="1:44">
      <c r="B145" s="11" t="s">
        <v>72</v>
      </c>
      <c r="E145">
        <v>2019</v>
      </c>
      <c r="F145">
        <v>2020</v>
      </c>
      <c r="G145">
        <v>2021</v>
      </c>
      <c r="H145">
        <v>2022</v>
      </c>
      <c r="I145">
        <v>2023</v>
      </c>
      <c r="J145">
        <v>2024</v>
      </c>
      <c r="K145">
        <v>2025</v>
      </c>
      <c r="L145">
        <v>2026</v>
      </c>
      <c r="M145">
        <v>2027</v>
      </c>
      <c r="N145">
        <v>2028</v>
      </c>
      <c r="O145">
        <v>2029</v>
      </c>
      <c r="P145">
        <v>2030</v>
      </c>
      <c r="Q145">
        <v>2031</v>
      </c>
      <c r="R145">
        <v>2032</v>
      </c>
      <c r="S145">
        <v>2033</v>
      </c>
      <c r="T145">
        <v>2034</v>
      </c>
      <c r="U145">
        <v>2035</v>
      </c>
      <c r="V145">
        <v>2036</v>
      </c>
      <c r="W145">
        <v>2037</v>
      </c>
      <c r="X145">
        <v>2038</v>
      </c>
      <c r="Y145">
        <v>2039</v>
      </c>
      <c r="Z145">
        <v>2040</v>
      </c>
      <c r="AA145">
        <v>2041</v>
      </c>
      <c r="AB145">
        <v>2042</v>
      </c>
      <c r="AC145">
        <v>2043</v>
      </c>
      <c r="AD145">
        <v>2044</v>
      </c>
      <c r="AE145">
        <v>2045</v>
      </c>
      <c r="AF145">
        <v>2046</v>
      </c>
      <c r="AG145">
        <v>2047</v>
      </c>
      <c r="AH145">
        <v>2048</v>
      </c>
      <c r="AI145">
        <v>2049</v>
      </c>
      <c r="AJ145">
        <v>2050</v>
      </c>
      <c r="AK145">
        <v>2051</v>
      </c>
      <c r="AL145">
        <v>2052</v>
      </c>
      <c r="AM145">
        <v>2053</v>
      </c>
      <c r="AN145">
        <v>2054</v>
      </c>
      <c r="AO145">
        <v>2055</v>
      </c>
      <c r="AP145">
        <v>2056</v>
      </c>
      <c r="AQ145">
        <v>2057</v>
      </c>
      <c r="AR145">
        <v>2058</v>
      </c>
    </row>
    <row r="146" spans="1:44">
      <c r="A146" t="s">
        <v>6</v>
      </c>
      <c r="B146" t="s">
        <v>28</v>
      </c>
      <c r="C146" t="s">
        <v>53</v>
      </c>
      <c r="D146" t="s">
        <v>19</v>
      </c>
      <c r="E146" s="6">
        <f>AVERAGE(C67:G67)</f>
        <v>-2821515.9309256822</v>
      </c>
      <c r="F146" s="6">
        <f t="shared" ref="F146:AR146" si="43">AVERAGE(D67:H67)</f>
        <v>4375574.3034279542</v>
      </c>
      <c r="G146" s="6">
        <f t="shared" si="43"/>
        <v>3656845.0361474827</v>
      </c>
      <c r="H146" s="6">
        <f t="shared" si="43"/>
        <v>7148014.9579044338</v>
      </c>
      <c r="I146" s="6">
        <f t="shared" si="43"/>
        <v>7317475.5947457375</v>
      </c>
      <c r="J146" s="6">
        <f t="shared" si="43"/>
        <v>11909738.524372954</v>
      </c>
      <c r="K146" s="6">
        <f t="shared" si="43"/>
        <v>5634201.4344214257</v>
      </c>
      <c r="L146" s="6">
        <f t="shared" si="43"/>
        <v>10345640.629963506</v>
      </c>
      <c r="M146" s="6">
        <f t="shared" si="43"/>
        <v>3785339.2573506413</v>
      </c>
      <c r="N146" s="6">
        <f t="shared" si="43"/>
        <v>7455762.6937493682</v>
      </c>
      <c r="O146" s="6">
        <f t="shared" si="43"/>
        <v>1857964.1483727216</v>
      </c>
      <c r="P146" s="6">
        <f t="shared" si="43"/>
        <v>9137959.2954547517</v>
      </c>
      <c r="Q146" s="6">
        <f t="shared" si="43"/>
        <v>3275388.3927633939</v>
      </c>
      <c r="R146" s="6">
        <f t="shared" si="43"/>
        <v>5085083.3757211091</v>
      </c>
      <c r="S146" s="6">
        <f t="shared" si="43"/>
        <v>-9437777.9380182736</v>
      </c>
      <c r="T146" s="6">
        <f t="shared" si="43"/>
        <v>-8695970.5850887541</v>
      </c>
      <c r="U146" s="6">
        <f t="shared" si="43"/>
        <v>-17916582.543352388</v>
      </c>
      <c r="V146" s="6">
        <f t="shared" si="43"/>
        <v>-22124019.700914808</v>
      </c>
      <c r="W146" s="6">
        <f t="shared" si="43"/>
        <v>-25104381.094779864</v>
      </c>
      <c r="X146" s="6">
        <f t="shared" si="43"/>
        <v>-15254049.748668978</v>
      </c>
      <c r="Y146" s="6">
        <f t="shared" si="43"/>
        <v>-16913752.138358437</v>
      </c>
      <c r="Z146" s="6">
        <f t="shared" si="43"/>
        <v>-13649624.669879058</v>
      </c>
      <c r="AA146" s="6">
        <f t="shared" si="43"/>
        <v>-11207160.674769517</v>
      </c>
      <c r="AB146" s="6">
        <f t="shared" si="43"/>
        <v>-7084650.1803334448</v>
      </c>
      <c r="AC146" s="6">
        <f t="shared" si="43"/>
        <v>-6100253.3994205315</v>
      </c>
      <c r="AD146" s="6">
        <f t="shared" si="43"/>
        <v>-3131200.4935236424</v>
      </c>
      <c r="AE146" s="6">
        <f t="shared" si="43"/>
        <v>-2985865.4244584097</v>
      </c>
      <c r="AF146" s="6">
        <f t="shared" si="43"/>
        <v>930307.69101083279</v>
      </c>
      <c r="AG146" s="6">
        <f t="shared" si="43"/>
        <v>-575470.69997695985</v>
      </c>
      <c r="AH146" s="6">
        <f t="shared" si="43"/>
        <v>1669598.5516878203</v>
      </c>
      <c r="AI146" s="6">
        <f t="shared" si="43"/>
        <v>-215601.05477789641</v>
      </c>
      <c r="AJ146" s="6">
        <f t="shared" si="43"/>
        <v>2414071.9284490095</v>
      </c>
      <c r="AK146" s="6">
        <f t="shared" si="43"/>
        <v>120510.85078785122</v>
      </c>
      <c r="AL146" s="6">
        <f t="shared" si="43"/>
        <v>2889890.426264164</v>
      </c>
      <c r="AM146" s="6">
        <f t="shared" si="43"/>
        <v>514402.2900596112</v>
      </c>
      <c r="AN146" s="6">
        <f t="shared" si="43"/>
        <v>3116592.8953627022</v>
      </c>
      <c r="AO146" s="6">
        <f t="shared" si="43"/>
        <v>872366.88190231321</v>
      </c>
      <c r="AP146" s="6">
        <f t="shared" si="43"/>
        <v>3523727.9590281425</v>
      </c>
      <c r="AQ146" s="6">
        <f t="shared" si="43"/>
        <v>2057556.4182966352</v>
      </c>
      <c r="AR146" s="6">
        <f t="shared" si="43"/>
        <v>4478483.4918324845</v>
      </c>
    </row>
    <row r="147" spans="1:44">
      <c r="A147" t="s">
        <v>6</v>
      </c>
      <c r="B147" t="s">
        <v>28</v>
      </c>
      <c r="C147" t="s">
        <v>54</v>
      </c>
      <c r="D147" t="s">
        <v>19</v>
      </c>
      <c r="E147" s="6">
        <f>AVERAGE(C68:G68)</f>
        <v>-2198274.2826754153</v>
      </c>
      <c r="F147" s="6">
        <f t="shared" ref="F147:AR147" si="44">AVERAGE(D68:H68)</f>
        <v>5006454.2704205411</v>
      </c>
      <c r="G147" s="6">
        <f t="shared" si="44"/>
        <v>4797061.479571335</v>
      </c>
      <c r="H147" s="6">
        <f t="shared" si="44"/>
        <v>8025794.6053741751</v>
      </c>
      <c r="I147" s="6">
        <f t="shared" si="44"/>
        <v>8756547.6959889643</v>
      </c>
      <c r="J147" s="6">
        <f t="shared" si="44"/>
        <v>12962117.702250058</v>
      </c>
      <c r="K147" s="6">
        <f t="shared" si="44"/>
        <v>6807219.3919961927</v>
      </c>
      <c r="L147" s="6">
        <f t="shared" si="44"/>
        <v>11369338.570616657</v>
      </c>
      <c r="M147" s="6">
        <f t="shared" si="44"/>
        <v>4817149.0618342934</v>
      </c>
      <c r="N147" s="6">
        <f t="shared" si="44"/>
        <v>8581398.5180439167</v>
      </c>
      <c r="O147" s="6">
        <f t="shared" si="44"/>
        <v>2958776.5122737763</v>
      </c>
      <c r="P147" s="6">
        <f t="shared" si="44"/>
        <v>10859896.455553943</v>
      </c>
      <c r="Q147" s="6">
        <f t="shared" si="44"/>
        <v>4717968.0900538266</v>
      </c>
      <c r="R147" s="6">
        <f t="shared" si="44"/>
        <v>6591122.0410497244</v>
      </c>
      <c r="S147" s="6">
        <f t="shared" si="44"/>
        <v>-9779861.5861071832</v>
      </c>
      <c r="T147" s="6">
        <f t="shared" si="44"/>
        <v>-9147992.0664923601</v>
      </c>
      <c r="U147" s="6">
        <f t="shared" si="44"/>
        <v>-19697339.256544869</v>
      </c>
      <c r="V147" s="6">
        <f t="shared" si="44"/>
        <v>-24773134.976024039</v>
      </c>
      <c r="W147" s="6">
        <f t="shared" si="44"/>
        <v>-28224808.57905947</v>
      </c>
      <c r="X147" s="6">
        <f t="shared" si="44"/>
        <v>-17399788.716404896</v>
      </c>
      <c r="Y147" s="6">
        <f t="shared" si="44"/>
        <v>-19179903.56025745</v>
      </c>
      <c r="Z147" s="6">
        <f t="shared" si="44"/>
        <v>-15739719.856193036</v>
      </c>
      <c r="AA147" s="6">
        <f t="shared" si="44"/>
        <v>-12832342.197523519</v>
      </c>
      <c r="AB147" s="6">
        <f t="shared" si="44"/>
        <v>-8360358.462431374</v>
      </c>
      <c r="AC147" s="6">
        <f t="shared" si="44"/>
        <v>-7104106.6833055113</v>
      </c>
      <c r="AD147" s="6">
        <f t="shared" si="44"/>
        <v>-3912613.522404206</v>
      </c>
      <c r="AE147" s="6">
        <f t="shared" si="44"/>
        <v>-3611253.7803979963</v>
      </c>
      <c r="AF147" s="6">
        <f t="shared" si="44"/>
        <v>643276.57035600243</v>
      </c>
      <c r="AG147" s="6">
        <f t="shared" si="44"/>
        <v>-908973.04684413073</v>
      </c>
      <c r="AH147" s="6">
        <f t="shared" si="44"/>
        <v>1515794.5346262096</v>
      </c>
      <c r="AI147" s="6">
        <f t="shared" si="44"/>
        <v>-443002.30382435024</v>
      </c>
      <c r="AJ147" s="6">
        <f t="shared" si="44"/>
        <v>2454350.4082331387</v>
      </c>
      <c r="AK147" s="6">
        <f t="shared" si="44"/>
        <v>26924.262267136575</v>
      </c>
      <c r="AL147" s="6">
        <f t="shared" si="44"/>
        <v>3209729.7883338272</v>
      </c>
      <c r="AM147" s="6">
        <f t="shared" si="44"/>
        <v>610582.28965928848</v>
      </c>
      <c r="AN147" s="6">
        <f t="shared" si="44"/>
        <v>3677542.7788735628</v>
      </c>
      <c r="AO147" s="6">
        <f t="shared" si="44"/>
        <v>1178983.1414501606</v>
      </c>
      <c r="AP147" s="6">
        <f t="shared" si="44"/>
        <v>4334490.1492377818</v>
      </c>
      <c r="AQ147" s="6">
        <f t="shared" si="44"/>
        <v>2718142.8054798394</v>
      </c>
      <c r="AR147" s="6">
        <f t="shared" si="44"/>
        <v>5584421.9037368</v>
      </c>
    </row>
    <row r="148" spans="1:44">
      <c r="A148" t="s">
        <v>6</v>
      </c>
      <c r="B148" t="s">
        <v>28</v>
      </c>
      <c r="C148" t="s">
        <v>36</v>
      </c>
      <c r="D148" t="s">
        <v>19</v>
      </c>
      <c r="E148" s="6">
        <f>AVERAGE(C59:G59)</f>
        <v>145407775.92355001</v>
      </c>
      <c r="F148" s="6">
        <f t="shared" ref="F148:AR148" si="45">AVERAGE(D59:H59)</f>
        <v>149602366.37396145</v>
      </c>
      <c r="G148" s="19">
        <f t="shared" si="45"/>
        <v>152419252.09106952</v>
      </c>
      <c r="H148" s="19">
        <f t="shared" si="45"/>
        <v>159567267.04897398</v>
      </c>
      <c r="I148" s="6">
        <f t="shared" si="45"/>
        <v>166884742.64371973</v>
      </c>
      <c r="J148" s="6">
        <f t="shared" si="45"/>
        <v>178794481.16809267</v>
      </c>
      <c r="K148" s="6">
        <f t="shared" si="45"/>
        <v>184428682.60251409</v>
      </c>
      <c r="L148" s="6">
        <f t="shared" si="45"/>
        <v>194774323.23247758</v>
      </c>
      <c r="M148" s="6">
        <f t="shared" si="45"/>
        <v>198559662.48982823</v>
      </c>
      <c r="N148" s="6">
        <f t="shared" si="45"/>
        <v>206015425.1835776</v>
      </c>
      <c r="O148" s="6">
        <f t="shared" si="45"/>
        <v>207873389.33195031</v>
      </c>
      <c r="P148" s="6">
        <f t="shared" si="45"/>
        <v>217011348.62740508</v>
      </c>
      <c r="Q148" s="6">
        <f t="shared" si="45"/>
        <v>220286737.02016848</v>
      </c>
      <c r="R148" s="6">
        <f t="shared" si="45"/>
        <v>225371820.39588958</v>
      </c>
      <c r="S148" s="6">
        <f t="shared" si="45"/>
        <v>215934042.45787129</v>
      </c>
      <c r="T148" s="6">
        <f t="shared" si="45"/>
        <v>207238071.87278253</v>
      </c>
      <c r="U148" s="6">
        <f t="shared" si="45"/>
        <v>189321489.32943016</v>
      </c>
      <c r="V148" s="6">
        <f t="shared" si="45"/>
        <v>167197469.62851533</v>
      </c>
      <c r="W148" s="6">
        <f t="shared" si="45"/>
        <v>142093088.53373548</v>
      </c>
      <c r="X148" s="6">
        <f t="shared" si="45"/>
        <v>126839038.78506652</v>
      </c>
      <c r="Y148" s="6">
        <f t="shared" si="45"/>
        <v>109925286.64670806</v>
      </c>
      <c r="Z148" s="6">
        <f t="shared" si="45"/>
        <v>96275661.976829022</v>
      </c>
      <c r="AA148" s="6">
        <f t="shared" si="45"/>
        <v>85068501.302059501</v>
      </c>
      <c r="AB148" s="6">
        <f t="shared" si="45"/>
        <v>77983851.121726066</v>
      </c>
      <c r="AC148" s="6">
        <f t="shared" si="45"/>
        <v>71883597.722305506</v>
      </c>
      <c r="AD148" s="6">
        <f t="shared" si="45"/>
        <v>68752397.228781879</v>
      </c>
      <c r="AE148" s="6">
        <f t="shared" si="45"/>
        <v>65766531.804323472</v>
      </c>
      <c r="AF148" s="6">
        <f t="shared" si="45"/>
        <v>66696839.495334305</v>
      </c>
      <c r="AG148" s="6">
        <f t="shared" si="45"/>
        <v>66121368.795357332</v>
      </c>
      <c r="AH148" s="6">
        <f t="shared" si="45"/>
        <v>67790967.347045153</v>
      </c>
      <c r="AI148" s="6">
        <f t="shared" si="45"/>
        <v>67575366.292267263</v>
      </c>
      <c r="AJ148" s="6">
        <f t="shared" si="45"/>
        <v>69989438.220716268</v>
      </c>
      <c r="AK148" s="6">
        <f t="shared" si="45"/>
        <v>70109949.071504116</v>
      </c>
      <c r="AL148" s="6">
        <f t="shared" si="45"/>
        <v>72999839.497768283</v>
      </c>
      <c r="AM148" s="6">
        <f t="shared" si="45"/>
        <v>73514241.787827894</v>
      </c>
      <c r="AN148" s="6">
        <f t="shared" si="45"/>
        <v>76630834.683190614</v>
      </c>
      <c r="AO148" s="6">
        <f t="shared" si="45"/>
        <v>77503201.565092906</v>
      </c>
      <c r="AP148" s="6">
        <f t="shared" si="45"/>
        <v>81026929.524121061</v>
      </c>
      <c r="AQ148" s="6">
        <f t="shared" si="45"/>
        <v>81339025.648735747</v>
      </c>
      <c r="AR148" s="6">
        <f t="shared" si="45"/>
        <v>83594260.790530533</v>
      </c>
    </row>
    <row r="149" spans="1:44">
      <c r="A149" t="s">
        <v>6</v>
      </c>
      <c r="B149" t="s">
        <v>28</v>
      </c>
      <c r="C149" t="s">
        <v>39</v>
      </c>
      <c r="D149" t="s">
        <v>19</v>
      </c>
      <c r="E149" s="6">
        <f>AVERAGE(C63:G63)</f>
        <v>159178868.15450695</v>
      </c>
      <c r="F149" s="6">
        <f t="shared" ref="F149:AR149" si="46">AVERAGE(D63:H63)</f>
        <v>163803025.21364409</v>
      </c>
      <c r="G149" s="6">
        <f t="shared" si="46"/>
        <v>167411296.0705311</v>
      </c>
      <c r="H149" s="6">
        <f t="shared" si="46"/>
        <v>175437090.67590529</v>
      </c>
      <c r="I149" s="6">
        <f t="shared" si="46"/>
        <v>184193638.37189427</v>
      </c>
      <c r="J149" s="6">
        <f t="shared" si="46"/>
        <v>197155756.0741443</v>
      </c>
      <c r="K149" s="6">
        <f t="shared" si="46"/>
        <v>203962975.46614051</v>
      </c>
      <c r="L149" s="6">
        <f t="shared" si="46"/>
        <v>215332314.03675717</v>
      </c>
      <c r="M149" s="6">
        <f t="shared" si="46"/>
        <v>220149463.09859142</v>
      </c>
      <c r="N149" s="6">
        <f t="shared" si="46"/>
        <v>228730861.61663538</v>
      </c>
      <c r="O149" s="6">
        <f t="shared" si="46"/>
        <v>231689638.12890917</v>
      </c>
      <c r="P149" s="6">
        <f t="shared" si="46"/>
        <v>242549534.58446306</v>
      </c>
      <c r="Q149" s="6">
        <f t="shared" si="46"/>
        <v>247267502.67451692</v>
      </c>
      <c r="R149" s="6">
        <f t="shared" si="46"/>
        <v>253858624.71556664</v>
      </c>
      <c r="S149" s="6">
        <f t="shared" si="46"/>
        <v>244078763.12945947</v>
      </c>
      <c r="T149" s="6">
        <f t="shared" si="46"/>
        <v>234930771.06296712</v>
      </c>
      <c r="U149" s="6">
        <f t="shared" si="46"/>
        <v>215233431.80642223</v>
      </c>
      <c r="V149" s="6">
        <f t="shared" si="46"/>
        <v>190460296.83039817</v>
      </c>
      <c r="W149" s="6">
        <f t="shared" si="46"/>
        <v>162235488.25133872</v>
      </c>
      <c r="X149" s="6">
        <f t="shared" si="46"/>
        <v>144835699.53493381</v>
      </c>
      <c r="Y149" s="6">
        <f t="shared" si="46"/>
        <v>125655795.97467637</v>
      </c>
      <c r="Z149" s="6">
        <f t="shared" si="46"/>
        <v>109916076.11848333</v>
      </c>
      <c r="AA149" s="6">
        <f t="shared" si="46"/>
        <v>97083733.920959815</v>
      </c>
      <c r="AB149" s="6">
        <f t="shared" si="46"/>
        <v>88723375.458528444</v>
      </c>
      <c r="AC149" s="6">
        <f t="shared" si="46"/>
        <v>81619268.775222927</v>
      </c>
      <c r="AD149" s="6">
        <f t="shared" si="46"/>
        <v>77706655.252818719</v>
      </c>
      <c r="AE149" s="6">
        <f t="shared" si="46"/>
        <v>74095401.472420722</v>
      </c>
      <c r="AF149" s="6">
        <f t="shared" si="46"/>
        <v>74738678.042776734</v>
      </c>
      <c r="AG149" s="6">
        <f t="shared" si="46"/>
        <v>73829704.995932609</v>
      </c>
      <c r="AH149" s="6">
        <f t="shared" si="46"/>
        <v>75345499.53055881</v>
      </c>
      <c r="AI149" s="6">
        <f t="shared" si="46"/>
        <v>74902497.226734474</v>
      </c>
      <c r="AJ149" s="6">
        <f t="shared" si="46"/>
        <v>77356847.634967595</v>
      </c>
      <c r="AK149" s="6">
        <f t="shared" si="46"/>
        <v>77383771.897234738</v>
      </c>
      <c r="AL149" s="6">
        <f t="shared" si="46"/>
        <v>80593501.685568571</v>
      </c>
      <c r="AM149" s="6">
        <f t="shared" si="46"/>
        <v>81204083.975227863</v>
      </c>
      <c r="AN149" s="6">
        <f t="shared" si="46"/>
        <v>84881626.754101425</v>
      </c>
      <c r="AO149" s="6">
        <f t="shared" si="46"/>
        <v>86060609.895551577</v>
      </c>
      <c r="AP149" s="6">
        <f t="shared" si="46"/>
        <v>90395100.044789359</v>
      </c>
      <c r="AQ149" s="6">
        <f t="shared" si="46"/>
        <v>90892772.400716931</v>
      </c>
      <c r="AR149" s="6">
        <f t="shared" si="46"/>
        <v>93682457.823693231</v>
      </c>
    </row>
    <row r="150" spans="1:44">
      <c r="A150" t="str">
        <f>+A97</f>
        <v>Total</v>
      </c>
      <c r="B150" t="str">
        <f t="shared" ref="B150:D150" si="47">+B97</f>
        <v>2nd study</v>
      </c>
      <c r="C150" t="str">
        <f t="shared" si="47"/>
        <v>WP wo_bioenergy</v>
      </c>
      <c r="D150" t="str">
        <f t="shared" si="47"/>
        <v>Mg CO2e</v>
      </c>
      <c r="E150" s="6">
        <f>AVERAGE(C97:G97)</f>
        <v>6500936.2684837775</v>
      </c>
      <c r="F150" s="6">
        <f t="shared" ref="F150:AR150" si="48">AVERAGE(D97:H97)</f>
        <v>6496024.7580243032</v>
      </c>
      <c r="G150" s="6">
        <f t="shared" si="48"/>
        <v>6439029.0892674774</v>
      </c>
      <c r="H150" s="6">
        <f t="shared" si="48"/>
        <v>6477899.5838913191</v>
      </c>
      <c r="I150" s="6">
        <f t="shared" si="48"/>
        <v>6777020.3663899209</v>
      </c>
      <c r="J150" s="6">
        <f t="shared" si="48"/>
        <v>6744727.3642589031</v>
      </c>
      <c r="K150" s="6">
        <f t="shared" si="48"/>
        <v>6932443.424931678</v>
      </c>
      <c r="L150" s="6">
        <f t="shared" si="48"/>
        <v>6575177.3176705558</v>
      </c>
      <c r="M150" s="6">
        <f t="shared" si="48"/>
        <v>6540695.7304788232</v>
      </c>
      <c r="N150" s="6">
        <f t="shared" si="48"/>
        <v>6375977.4777589571</v>
      </c>
      <c r="O150" s="6">
        <f t="shared" si="48"/>
        <v>5642780.659544738</v>
      </c>
      <c r="P150" s="6">
        <f t="shared" si="48"/>
        <v>5015963.5455878172</v>
      </c>
      <c r="Q150" s="6">
        <f t="shared" si="48"/>
        <v>4861517.1088284515</v>
      </c>
      <c r="R150" s="6">
        <f t="shared" si="48"/>
        <v>5277643.3045360157</v>
      </c>
      <c r="S150" s="6">
        <f t="shared" si="48"/>
        <v>6582580.6142690498</v>
      </c>
      <c r="T150" s="6">
        <f t="shared" si="48"/>
        <v>7855906.8515521288</v>
      </c>
      <c r="U150" s="6">
        <f t="shared" si="48"/>
        <v>8437023.3058325332</v>
      </c>
      <c r="V150" s="6">
        <f t="shared" si="48"/>
        <v>10864518.415484885</v>
      </c>
      <c r="W150" s="6">
        <f t="shared" si="48"/>
        <v>11139344.652020706</v>
      </c>
      <c r="X150" s="6">
        <f t="shared" si="48"/>
        <v>10416957.640365692</v>
      </c>
      <c r="Y150" s="6">
        <f t="shared" si="48"/>
        <v>10243965.060581286</v>
      </c>
      <c r="Z150" s="6">
        <f t="shared" si="48"/>
        <v>10427118.816951334</v>
      </c>
      <c r="AA150" s="6">
        <f t="shared" si="48"/>
        <v>9382603.9541316237</v>
      </c>
      <c r="AB150" s="6">
        <f t="shared" si="48"/>
        <v>8376309.3735032454</v>
      </c>
      <c r="AC150" s="6">
        <f t="shared" si="48"/>
        <v>6964100.9547657911</v>
      </c>
      <c r="AD150" s="6">
        <f t="shared" si="48"/>
        <v>5981875.6445666803</v>
      </c>
      <c r="AE150" s="6">
        <f t="shared" si="48"/>
        <v>5082363.9680997152</v>
      </c>
      <c r="AF150" s="6">
        <f t="shared" si="48"/>
        <v>3585702.6250425288</v>
      </c>
      <c r="AG150" s="6">
        <f t="shared" si="48"/>
        <v>3147233.3118916797</v>
      </c>
      <c r="AH150" s="6">
        <f t="shared" si="48"/>
        <v>3238953.0516827577</v>
      </c>
      <c r="AI150" s="6">
        <f t="shared" si="48"/>
        <v>3090553.1599350488</v>
      </c>
      <c r="AJ150" s="6">
        <f t="shared" si="48"/>
        <v>2921246.7350035524</v>
      </c>
      <c r="AK150" s="6">
        <f t="shared" si="48"/>
        <v>2883821.8034562934</v>
      </c>
      <c r="AL150" s="6">
        <f t="shared" si="48"/>
        <v>2786319.8867103988</v>
      </c>
      <c r="AM150" s="6">
        <f t="shared" si="48"/>
        <v>2616854.5749182007</v>
      </c>
      <c r="AN150" s="6">
        <f t="shared" si="48"/>
        <v>2732457.2544830171</v>
      </c>
      <c r="AO150" s="6">
        <f t="shared" si="48"/>
        <v>2480244.2511980371</v>
      </c>
      <c r="AP150" s="6">
        <f t="shared" si="48"/>
        <v>2439924.0112409252</v>
      </c>
      <c r="AQ150" s="6">
        <f t="shared" si="48"/>
        <v>2506212.1261005062</v>
      </c>
      <c r="AR150" s="6">
        <f t="shared" si="48"/>
        <v>2520364.1461140406</v>
      </c>
    </row>
    <row r="151" spans="1:44">
      <c r="A151" t="str">
        <f>+A98</f>
        <v>Total</v>
      </c>
      <c r="B151" t="str">
        <f t="shared" ref="B151:D151" si="49">+B98</f>
        <v>2nd study</v>
      </c>
      <c r="C151" t="str">
        <f t="shared" si="49"/>
        <v>WP w_bioenergy</v>
      </c>
      <c r="D151" t="str">
        <f t="shared" si="49"/>
        <v>Mg CO2e</v>
      </c>
      <c r="E151" s="6">
        <f>AVERAGE(C98:G98)</f>
        <v>3035801.9170146319</v>
      </c>
      <c r="F151" s="6">
        <f t="shared" ref="F151:AR151" si="50">AVERAGE(D98:H98)</f>
        <v>3008371.2506881831</v>
      </c>
      <c r="G151" s="6">
        <f t="shared" si="50"/>
        <v>3049380.0225138753</v>
      </c>
      <c r="H151" s="6">
        <f t="shared" si="50"/>
        <v>2947042.9693945078</v>
      </c>
      <c r="I151" s="6">
        <f t="shared" si="50"/>
        <v>3149338.585942158</v>
      </c>
      <c r="J151" s="6">
        <f t="shared" si="50"/>
        <v>3071763.5709446855</v>
      </c>
      <c r="K151" s="6">
        <f t="shared" si="50"/>
        <v>3131613.1751925973</v>
      </c>
      <c r="L151" s="6">
        <f t="shared" si="50"/>
        <v>2704519.0617883583</v>
      </c>
      <c r="M151" s="6">
        <f t="shared" si="50"/>
        <v>2586308.3923987495</v>
      </c>
      <c r="N151" s="6">
        <f t="shared" si="50"/>
        <v>2226555.3024708056</v>
      </c>
      <c r="O151" s="6">
        <f t="shared" si="50"/>
        <v>1823339.7625138268</v>
      </c>
      <c r="P151" s="6">
        <f t="shared" si="50"/>
        <v>1367900.1918172322</v>
      </c>
      <c r="Q151" s="6">
        <f t="shared" si="50"/>
        <v>1411994.470001644</v>
      </c>
      <c r="R151" s="6">
        <f t="shared" si="50"/>
        <v>1052913.0204119564</v>
      </c>
      <c r="S151" s="6">
        <f t="shared" si="50"/>
        <v>726381.92743230995</v>
      </c>
      <c r="T151" s="6">
        <f t="shared" si="50"/>
        <v>651892.68717083894</v>
      </c>
      <c r="U151" s="6">
        <f t="shared" si="50"/>
        <v>541455.64957537106</v>
      </c>
      <c r="V151" s="6">
        <f t="shared" si="50"/>
        <v>327493.41768650757</v>
      </c>
      <c r="W151" s="6">
        <f t="shared" si="50"/>
        <v>213361.91131674271</v>
      </c>
      <c r="X151" s="6">
        <f t="shared" si="50"/>
        <v>199964.68085747032</v>
      </c>
      <c r="Y151" s="6">
        <f t="shared" si="50"/>
        <v>159317.06418432624</v>
      </c>
      <c r="Z151" s="6">
        <f t="shared" si="50"/>
        <v>80128.21788670971</v>
      </c>
      <c r="AA151" s="6">
        <f t="shared" si="50"/>
        <v>37646.506635681784</v>
      </c>
      <c r="AB151" s="6">
        <f t="shared" si="50"/>
        <v>24274.783970699536</v>
      </c>
      <c r="AC151" s="6">
        <f t="shared" si="50"/>
        <v>21644.850721320476</v>
      </c>
      <c r="AD151" s="6">
        <f t="shared" si="50"/>
        <v>3239.2436036098165</v>
      </c>
      <c r="AE151" s="6">
        <f t="shared" si="50"/>
        <v>3239.2436036098165</v>
      </c>
      <c r="AF151" s="6">
        <f t="shared" si="50"/>
        <v>0</v>
      </c>
      <c r="AG151" s="6">
        <f t="shared" si="50"/>
        <v>0</v>
      </c>
      <c r="AH151" s="6">
        <f t="shared" si="50"/>
        <v>0</v>
      </c>
      <c r="AI151" s="6">
        <f t="shared" si="50"/>
        <v>0</v>
      </c>
      <c r="AJ151" s="6">
        <f t="shared" si="50"/>
        <v>0</v>
      </c>
      <c r="AK151" s="6">
        <f t="shared" si="50"/>
        <v>0</v>
      </c>
      <c r="AL151" s="6">
        <f t="shared" si="50"/>
        <v>0</v>
      </c>
      <c r="AM151" s="6">
        <f t="shared" si="50"/>
        <v>0</v>
      </c>
      <c r="AN151" s="6">
        <f t="shared" si="50"/>
        <v>0</v>
      </c>
      <c r="AO151" s="6">
        <f t="shared" si="50"/>
        <v>0</v>
      </c>
      <c r="AP151" s="6">
        <f t="shared" si="50"/>
        <v>0</v>
      </c>
      <c r="AQ151" s="6">
        <f t="shared" si="50"/>
        <v>0</v>
      </c>
      <c r="AR151" s="6">
        <f t="shared" si="50"/>
        <v>0</v>
      </c>
    </row>
    <row r="152" spans="1:44">
      <c r="A152" t="str">
        <f>+A100</f>
        <v>Total</v>
      </c>
      <c r="B152" t="str">
        <f t="shared" ref="B152:D152" si="51">+B100</f>
        <v>2nd study</v>
      </c>
      <c r="C152" t="str">
        <f t="shared" si="51"/>
        <v>Biomass w_bioenergy</v>
      </c>
      <c r="D152" t="str">
        <f t="shared" si="51"/>
        <v>Mg CO2e</v>
      </c>
      <c r="E152" s="6">
        <f>AVERAGE(C100:G100)</f>
        <v>3035999.9999999995</v>
      </c>
      <c r="F152" s="6">
        <f t="shared" ref="F152:AR152" si="52">AVERAGE(D100:H100)</f>
        <v>3035999.9999999995</v>
      </c>
      <c r="G152" s="6">
        <f t="shared" si="52"/>
        <v>3035999.9999999995</v>
      </c>
      <c r="H152" s="6">
        <f t="shared" si="52"/>
        <v>3035999.9999999995</v>
      </c>
      <c r="I152" s="6">
        <f t="shared" si="52"/>
        <v>3035999.9999999995</v>
      </c>
      <c r="J152" s="6">
        <f t="shared" si="52"/>
        <v>3035999.9999999995</v>
      </c>
      <c r="K152" s="6">
        <f t="shared" si="52"/>
        <v>3035999.9999999995</v>
      </c>
      <c r="L152" s="6">
        <f t="shared" si="52"/>
        <v>3035999.9999999995</v>
      </c>
      <c r="M152" s="6">
        <f t="shared" si="52"/>
        <v>3035999.9999999995</v>
      </c>
      <c r="N152" s="6">
        <f t="shared" si="52"/>
        <v>3035999.9999999995</v>
      </c>
      <c r="O152" s="6">
        <f t="shared" si="52"/>
        <v>3035999.9999999995</v>
      </c>
      <c r="P152" s="6">
        <f t="shared" si="52"/>
        <v>3035999.9999999995</v>
      </c>
      <c r="Q152" s="6">
        <f t="shared" si="52"/>
        <v>3035999.9999999995</v>
      </c>
      <c r="R152" s="6">
        <f t="shared" si="52"/>
        <v>3035999.9999999995</v>
      </c>
      <c r="S152" s="6">
        <f t="shared" si="52"/>
        <v>3035999.9999999995</v>
      </c>
      <c r="T152" s="6">
        <f t="shared" si="52"/>
        <v>3035999.9999999995</v>
      </c>
      <c r="U152" s="6">
        <f t="shared" si="52"/>
        <v>3035999.9999999995</v>
      </c>
      <c r="V152" s="6">
        <f t="shared" si="52"/>
        <v>3035999.9999999995</v>
      </c>
      <c r="W152" s="6">
        <f t="shared" si="52"/>
        <v>3035999.9999999995</v>
      </c>
      <c r="X152" s="6">
        <f t="shared" si="52"/>
        <v>3035999.9999999995</v>
      </c>
      <c r="Y152" s="6">
        <f t="shared" si="52"/>
        <v>3035999.9999999995</v>
      </c>
      <c r="Z152" s="6">
        <f t="shared" si="52"/>
        <v>3035999.9999999995</v>
      </c>
      <c r="AA152" s="6">
        <f t="shared" si="52"/>
        <v>3035999.9999999995</v>
      </c>
      <c r="AB152" s="6">
        <f t="shared" si="52"/>
        <v>3035999.9999999995</v>
      </c>
      <c r="AC152" s="6">
        <f t="shared" si="52"/>
        <v>3035999.9999999995</v>
      </c>
      <c r="AD152" s="6">
        <f t="shared" si="52"/>
        <v>3035999.9999999995</v>
      </c>
      <c r="AE152" s="6">
        <f t="shared" si="52"/>
        <v>3035999.9999999995</v>
      </c>
      <c r="AF152" s="6">
        <f t="shared" si="52"/>
        <v>3035999.9999999995</v>
      </c>
      <c r="AG152" s="6">
        <f t="shared" si="52"/>
        <v>3035999.9999999995</v>
      </c>
      <c r="AH152" s="6">
        <f t="shared" si="52"/>
        <v>3035999.9999999995</v>
      </c>
      <c r="AI152" s="6">
        <f t="shared" si="52"/>
        <v>3035999.9999999995</v>
      </c>
      <c r="AJ152" s="6">
        <f t="shared" si="52"/>
        <v>3035999.9999999995</v>
      </c>
      <c r="AK152" s="6">
        <f t="shared" si="52"/>
        <v>3035999.9999999995</v>
      </c>
      <c r="AL152" s="6">
        <f t="shared" si="52"/>
        <v>3035999.9999999995</v>
      </c>
      <c r="AM152" s="6">
        <f t="shared" si="52"/>
        <v>3035999.9999999995</v>
      </c>
      <c r="AN152" s="6">
        <f t="shared" si="52"/>
        <v>3035999.9999999995</v>
      </c>
      <c r="AO152" s="6">
        <f t="shared" si="52"/>
        <v>3035999.9999999995</v>
      </c>
      <c r="AP152" s="6">
        <f t="shared" si="52"/>
        <v>3035999.9999999995</v>
      </c>
      <c r="AQ152" s="6">
        <f t="shared" si="52"/>
        <v>3035999.9999999995</v>
      </c>
      <c r="AR152" s="6">
        <f t="shared" si="52"/>
        <v>3035999.9999999995</v>
      </c>
    </row>
    <row r="156" spans="1:44">
      <c r="D156" t="s">
        <v>73</v>
      </c>
      <c r="E156" s="16">
        <f>+H148-G148</f>
        <v>7148014.957904458</v>
      </c>
    </row>
  </sheetData>
  <autoFilter ref="A2:AS2" xr:uid="{831D77D1-E1C2-44CE-B5A9-B4CDB1C54F84}"/>
  <phoneticPr fontId="4"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8F138-1F3A-4951-84CA-D662800773C0}">
  <dimension ref="B2:G27"/>
  <sheetViews>
    <sheetView tabSelected="1" zoomScale="80" zoomScaleNormal="80" workbookViewId="0">
      <selection activeCell="B3" sqref="B3"/>
    </sheetView>
  </sheetViews>
  <sheetFormatPr defaultRowHeight="14.45"/>
  <cols>
    <col min="2" max="2" width="34.42578125" customWidth="1"/>
    <col min="3" max="3" width="18.85546875" customWidth="1"/>
    <col min="5" max="5" width="19.42578125" customWidth="1"/>
  </cols>
  <sheetData>
    <row r="2" spans="2:7">
      <c r="B2" s="11" t="s">
        <v>74</v>
      </c>
    </row>
    <row r="3" spans="2:7">
      <c r="B3" s="11"/>
    </row>
    <row r="4" spans="2:7" ht="17.45">
      <c r="B4" s="11" t="s">
        <v>75</v>
      </c>
    </row>
    <row r="5" spans="2:7">
      <c r="B5" s="11"/>
    </row>
    <row r="6" spans="2:7">
      <c r="B6" s="11" t="s">
        <v>76</v>
      </c>
    </row>
    <row r="7" spans="2:7">
      <c r="C7" s="11"/>
    </row>
    <row r="8" spans="2:7">
      <c r="B8" s="11" t="s">
        <v>77</v>
      </c>
      <c r="C8" t="s">
        <v>78</v>
      </c>
      <c r="D8" s="11" t="s">
        <v>79</v>
      </c>
      <c r="E8" s="11" t="s">
        <v>5</v>
      </c>
      <c r="F8" s="11" t="s">
        <v>4</v>
      </c>
      <c r="G8" s="11"/>
    </row>
    <row r="9" spans="2:7">
      <c r="B9" s="2" t="s">
        <v>80</v>
      </c>
      <c r="C9" t="s">
        <v>81</v>
      </c>
      <c r="D9" s="3">
        <f>34*1000/1000000/278*1000</f>
        <v>0.1223021582733813</v>
      </c>
      <c r="E9" t="s">
        <v>82</v>
      </c>
      <c r="F9" t="s">
        <v>83</v>
      </c>
    </row>
    <row r="10" spans="2:7">
      <c r="B10" s="2" t="s">
        <v>84</v>
      </c>
      <c r="C10" t="s">
        <v>81</v>
      </c>
      <c r="D10" s="3">
        <v>0.14599999999999999</v>
      </c>
      <c r="E10" t="s">
        <v>85</v>
      </c>
      <c r="F10" t="s">
        <v>86</v>
      </c>
    </row>
    <row r="11" spans="2:7">
      <c r="B11" s="2" t="s">
        <v>87</v>
      </c>
      <c r="C11" t="s">
        <v>88</v>
      </c>
      <c r="D11" s="3">
        <v>4.912469999999999</v>
      </c>
      <c r="E11" t="s">
        <v>89</v>
      </c>
      <c r="F11" t="s">
        <v>90</v>
      </c>
    </row>
    <row r="12" spans="2:7">
      <c r="B12" s="2" t="s">
        <v>91</v>
      </c>
      <c r="C12" t="s">
        <v>92</v>
      </c>
      <c r="D12" s="8">
        <v>0.38600000000000001</v>
      </c>
      <c r="E12" t="s">
        <v>93</v>
      </c>
      <c r="F12" t="s">
        <v>94</v>
      </c>
    </row>
    <row r="13" spans="2:7">
      <c r="B13" s="2" t="s">
        <v>95</v>
      </c>
      <c r="C13" t="s">
        <v>96</v>
      </c>
      <c r="D13" s="14">
        <f>1/2.3/0.5</f>
        <v>0.86956521739130443</v>
      </c>
      <c r="E13" t="s">
        <v>97</v>
      </c>
      <c r="F13" t="s">
        <v>98</v>
      </c>
    </row>
    <row r="14" spans="2:7">
      <c r="B14" s="2" t="s">
        <v>99</v>
      </c>
      <c r="C14" t="s">
        <v>81</v>
      </c>
      <c r="D14" s="12">
        <f>(1*0.5*44/12*0.93)/(D11*D12*D13)</f>
        <v>1.0340344495610627</v>
      </c>
    </row>
    <row r="15" spans="2:7">
      <c r="B15" s="2"/>
    </row>
    <row r="16" spans="2:7">
      <c r="B16" s="11" t="s">
        <v>100</v>
      </c>
    </row>
    <row r="17" spans="2:7">
      <c r="B17" s="2" t="s">
        <v>101</v>
      </c>
      <c r="C17" t="s">
        <v>102</v>
      </c>
      <c r="D17" s="9">
        <v>0.48</v>
      </c>
      <c r="E17" t="s">
        <v>103</v>
      </c>
      <c r="G17" s="10"/>
    </row>
    <row r="18" spans="2:7">
      <c r="B18" s="2" t="s">
        <v>104</v>
      </c>
      <c r="C18" t="s">
        <v>105</v>
      </c>
      <c r="D18" s="9">
        <v>0.48</v>
      </c>
      <c r="E18" t="s">
        <v>106</v>
      </c>
      <c r="F18" t="s">
        <v>107</v>
      </c>
      <c r="G18" s="10"/>
    </row>
    <row r="21" spans="2:7">
      <c r="B21" s="11" t="s">
        <v>108</v>
      </c>
    </row>
    <row r="22" spans="2:7">
      <c r="B22" s="31" t="s">
        <v>109</v>
      </c>
    </row>
    <row r="23" spans="2:7">
      <c r="B23" s="25" t="s">
        <v>110</v>
      </c>
    </row>
    <row r="24" spans="2:7">
      <c r="B24" t="s">
        <v>111</v>
      </c>
    </row>
    <row r="25" spans="2:7" ht="15.6">
      <c r="B25" t="s">
        <v>112</v>
      </c>
    </row>
    <row r="26" spans="2:7">
      <c r="B26" t="s">
        <v>113</v>
      </c>
    </row>
    <row r="27" spans="2:7">
      <c r="B27" t="s">
        <v>114</v>
      </c>
    </row>
  </sheetData>
  <sheetProtection algorithmName="SHA-512" hashValue="a4dHire2cRQ2r91Wmu9atvWgwC1pTeSFoljjpsUSEiLCQh6NQFkpq6Gj/wX+DHrQ7e2tUDSCDI955ZPKXUxwAw==" saltValue="kLl/+Wkw930Do7hM+BcjT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E538B-AFBA-414C-8AD7-5C3FB4C61FB8}">
  <dimension ref="A2:AS135"/>
  <sheetViews>
    <sheetView topLeftCell="B1" zoomScale="80" zoomScaleNormal="80" workbookViewId="0">
      <selection activeCell="C3" sqref="C3"/>
    </sheetView>
  </sheetViews>
  <sheetFormatPr defaultColWidth="8.85546875" defaultRowHeight="14.45"/>
  <cols>
    <col min="1" max="1" width="18.7109375" style="21" hidden="1" customWidth="1"/>
    <col min="2" max="2" width="5.7109375" style="21" customWidth="1"/>
    <col min="3" max="3" width="36.7109375" style="21" customWidth="1"/>
    <col min="4" max="4" width="49.7109375" style="21" customWidth="1"/>
    <col min="5" max="5" width="16.85546875" style="21" customWidth="1"/>
    <col min="6" max="45" width="13.5703125" style="21" customWidth="1"/>
    <col min="46" max="16384" width="8.85546875" style="21"/>
  </cols>
  <sheetData>
    <row r="2" spans="3:9">
      <c r="C2" s="20" t="s">
        <v>74</v>
      </c>
    </row>
    <row r="3" spans="3:9">
      <c r="C3" s="20"/>
    </row>
    <row r="4" spans="3:9" ht="17.45">
      <c r="C4" s="20" t="s">
        <v>75</v>
      </c>
    </row>
    <row r="5" spans="3:9">
      <c r="C5" s="20" t="s">
        <v>115</v>
      </c>
    </row>
    <row r="6" spans="3:9">
      <c r="C6" s="20"/>
    </row>
    <row r="7" spans="3:9">
      <c r="C7" s="20" t="s">
        <v>76</v>
      </c>
    </row>
    <row r="8" spans="3:9" ht="40.9" hidden="1" customHeight="1">
      <c r="C8" s="21" t="s">
        <v>116</v>
      </c>
    </row>
    <row r="9" spans="3:9" hidden="1">
      <c r="C9" s="21" t="s">
        <v>117</v>
      </c>
    </row>
    <row r="10" spans="3:9" hidden="1">
      <c r="C10" s="21" t="s">
        <v>118</v>
      </c>
    </row>
    <row r="11" spans="3:9" hidden="1"/>
    <row r="12" spans="3:9" hidden="1">
      <c r="C12" s="20" t="s">
        <v>119</v>
      </c>
    </row>
    <row r="13" spans="3:9" hidden="1">
      <c r="C13" s="20"/>
      <c r="F13" s="21" t="s">
        <v>120</v>
      </c>
      <c r="G13" s="21" t="s">
        <v>121</v>
      </c>
      <c r="H13" s="21" t="s">
        <v>122</v>
      </c>
      <c r="I13" s="21" t="s">
        <v>123</v>
      </c>
    </row>
    <row r="14" spans="3:9" hidden="1">
      <c r="C14" s="21" t="s">
        <v>6</v>
      </c>
      <c r="D14" s="21" t="s">
        <v>36</v>
      </c>
      <c r="E14" s="21" t="s">
        <v>19</v>
      </c>
      <c r="F14" s="22">
        <v>152419252.09106952</v>
      </c>
      <c r="G14" s="22">
        <v>223256753.30700451</v>
      </c>
      <c r="H14" s="22">
        <v>77644340.634904698</v>
      </c>
    </row>
    <row r="15" spans="3:9" hidden="1">
      <c r="C15" s="21" t="s">
        <v>6</v>
      </c>
      <c r="D15" s="21" t="s">
        <v>39</v>
      </c>
      <c r="E15" s="21" t="s">
        <v>19</v>
      </c>
      <c r="F15" s="22">
        <v>167411296.0705311</v>
      </c>
      <c r="G15" s="22">
        <v>247707165.50479931</v>
      </c>
      <c r="H15" s="22">
        <v>83867353.248842403</v>
      </c>
    </row>
    <row r="16" spans="3:9" hidden="1">
      <c r="C16" s="21" t="s">
        <v>6</v>
      </c>
      <c r="D16" s="20" t="s">
        <v>124</v>
      </c>
      <c r="E16" s="21" t="s">
        <v>19</v>
      </c>
      <c r="F16" s="22">
        <v>-14992043.979461581</v>
      </c>
      <c r="G16" s="22">
        <v>-24450412.197794795</v>
      </c>
      <c r="H16" s="22">
        <v>-6223012.6139377058</v>
      </c>
    </row>
    <row r="17" spans="3:9" hidden="1">
      <c r="C17" s="21" t="s">
        <v>6</v>
      </c>
      <c r="D17" s="21" t="s">
        <v>41</v>
      </c>
      <c r="E17" s="21" t="s">
        <v>19</v>
      </c>
      <c r="F17" s="22">
        <v>1878612.2408601989</v>
      </c>
      <c r="G17" s="22">
        <v>14163523.529141607</v>
      </c>
      <c r="H17" s="22">
        <v>3077837.7511033672</v>
      </c>
    </row>
    <row r="18" spans="3:9" hidden="1">
      <c r="C18" s="21" t="s">
        <v>6</v>
      </c>
      <c r="D18" s="21" t="s">
        <v>44</v>
      </c>
      <c r="E18" s="21" t="s">
        <v>19</v>
      </c>
      <c r="F18" s="22">
        <v>427708.19203641295</v>
      </c>
      <c r="G18" s="22">
        <v>34584036.111599378</v>
      </c>
      <c r="H18" s="22">
        <v>32813805.955442518</v>
      </c>
    </row>
    <row r="19" spans="3:9" hidden="1">
      <c r="C19" s="21" t="s">
        <v>6</v>
      </c>
      <c r="D19" s="20" t="s">
        <v>125</v>
      </c>
      <c r="E19" s="21" t="s">
        <v>19</v>
      </c>
      <c r="F19" s="22">
        <v>1450904.048823786</v>
      </c>
      <c r="G19" s="22">
        <v>-20420512.582457773</v>
      </c>
      <c r="H19" s="22">
        <v>-29735968.20433915</v>
      </c>
    </row>
    <row r="20" spans="3:9" hidden="1">
      <c r="C20" s="21" t="s">
        <v>6</v>
      </c>
      <c r="D20" s="21" t="s">
        <v>126</v>
      </c>
      <c r="E20" s="21" t="s">
        <v>9</v>
      </c>
      <c r="F20" s="22">
        <v>1500000</v>
      </c>
      <c r="G20" s="22">
        <v>15000000</v>
      </c>
      <c r="H20" s="22">
        <v>45000000</v>
      </c>
    </row>
    <row r="21" spans="3:9" hidden="1">
      <c r="C21" s="21" t="s">
        <v>6</v>
      </c>
      <c r="D21" s="21" t="s">
        <v>34</v>
      </c>
      <c r="E21" s="21" t="s">
        <v>19</v>
      </c>
      <c r="F21" s="22">
        <v>347866.49071942439</v>
      </c>
      <c r="G21" s="22">
        <v>3478664.9071942442</v>
      </c>
      <c r="H21" s="22">
        <v>10435994.721582731</v>
      </c>
    </row>
    <row r="22" spans="3:9" hidden="1">
      <c r="C22" s="21" t="s">
        <v>6</v>
      </c>
      <c r="D22" s="21" t="s">
        <v>29</v>
      </c>
      <c r="E22" s="21" t="s">
        <v>30</v>
      </c>
      <c r="F22" s="22">
        <v>2844320.1299999994</v>
      </c>
      <c r="G22" s="22">
        <v>28443201.299999997</v>
      </c>
      <c r="H22" s="22">
        <v>85329603.899999976</v>
      </c>
    </row>
    <row r="23" spans="3:9" hidden="1">
      <c r="C23" s="21" t="s">
        <v>6</v>
      </c>
      <c r="D23" s="21" t="s">
        <v>55</v>
      </c>
      <c r="E23" s="21" t="s">
        <v>19</v>
      </c>
      <c r="F23" s="22">
        <v>2640240</v>
      </c>
      <c r="G23" s="22">
        <v>26402400</v>
      </c>
      <c r="H23" s="22">
        <v>79207200</v>
      </c>
    </row>
    <row r="24" spans="3:9" hidden="1"/>
    <row r="25" spans="3:9" hidden="1">
      <c r="C25" s="21" t="s">
        <v>6</v>
      </c>
      <c r="D25" s="21" t="s">
        <v>127</v>
      </c>
      <c r="E25" s="21" t="s">
        <v>19</v>
      </c>
      <c r="F25" s="22">
        <v>-13193273.439918371</v>
      </c>
      <c r="G25" s="22">
        <v>-41392259.873058327</v>
      </c>
      <c r="H25" s="22">
        <v>-25522986.096694119</v>
      </c>
      <c r="I25" s="21" t="s">
        <v>128</v>
      </c>
    </row>
    <row r="26" spans="3:9" hidden="1">
      <c r="C26" s="21" t="s">
        <v>6</v>
      </c>
      <c r="D26" s="21" t="s">
        <v>127</v>
      </c>
      <c r="E26" s="21" t="s">
        <v>129</v>
      </c>
      <c r="F26" s="23">
        <v>-4.6384629144815612</v>
      </c>
      <c r="G26" s="24">
        <v>-1.4552602372876478</v>
      </c>
      <c r="H26" s="24">
        <v>-0.29911056573759776</v>
      </c>
      <c r="I26" s="21" t="s">
        <v>128</v>
      </c>
    </row>
    <row r="27" spans="3:9" hidden="1"/>
    <row r="28" spans="3:9" hidden="1">
      <c r="C28" s="21" t="s">
        <v>6</v>
      </c>
      <c r="D28" s="21" t="s">
        <v>84</v>
      </c>
      <c r="E28" s="21" t="s">
        <v>19</v>
      </c>
      <c r="F28" s="21" t="s">
        <v>130</v>
      </c>
      <c r="G28" s="22">
        <v>-4152707.3897999991</v>
      </c>
      <c r="H28" s="22">
        <v>-12458122.169399995</v>
      </c>
    </row>
    <row r="29" spans="3:9" hidden="1">
      <c r="F29" s="21" t="s">
        <v>131</v>
      </c>
    </row>
    <row r="30" spans="3:9" hidden="1">
      <c r="F30" s="21">
        <v>167411296.0705311</v>
      </c>
    </row>
    <row r="32" spans="3:9" hidden="1">
      <c r="F32" s="21" t="s">
        <v>132</v>
      </c>
    </row>
    <row r="33" spans="1:45" hidden="1">
      <c r="C33" s="20" t="s">
        <v>133</v>
      </c>
      <c r="F33" s="21">
        <v>2019</v>
      </c>
      <c r="G33" s="21">
        <v>2020</v>
      </c>
      <c r="H33" s="21">
        <v>2021</v>
      </c>
      <c r="I33" s="21">
        <v>2022</v>
      </c>
      <c r="J33" s="21">
        <v>2023</v>
      </c>
      <c r="K33" s="21">
        <v>2024</v>
      </c>
      <c r="L33" s="21">
        <v>2025</v>
      </c>
      <c r="M33" s="21">
        <v>2026</v>
      </c>
      <c r="N33" s="21">
        <v>2027</v>
      </c>
      <c r="O33" s="21">
        <v>2028</v>
      </c>
      <c r="P33" s="21">
        <v>2029</v>
      </c>
      <c r="Q33" s="21">
        <v>2030</v>
      </c>
      <c r="R33" s="21">
        <v>2031</v>
      </c>
      <c r="S33" s="21">
        <v>2032</v>
      </c>
      <c r="T33" s="21">
        <v>2033</v>
      </c>
      <c r="U33" s="21">
        <v>2034</v>
      </c>
      <c r="V33" s="21">
        <v>2035</v>
      </c>
      <c r="W33" s="21">
        <v>2036</v>
      </c>
      <c r="X33" s="21">
        <v>2037</v>
      </c>
      <c r="Y33" s="21">
        <v>2038</v>
      </c>
      <c r="Z33" s="21">
        <v>2039</v>
      </c>
      <c r="AA33" s="21">
        <v>2040</v>
      </c>
      <c r="AB33" s="21">
        <v>2041</v>
      </c>
      <c r="AC33" s="21">
        <v>2042</v>
      </c>
      <c r="AD33" s="21">
        <v>2043</v>
      </c>
      <c r="AE33" s="21">
        <v>2044</v>
      </c>
      <c r="AF33" s="21">
        <v>2045</v>
      </c>
      <c r="AG33" s="21">
        <v>2046</v>
      </c>
      <c r="AH33" s="21">
        <v>2047</v>
      </c>
      <c r="AI33" s="21">
        <v>2048</v>
      </c>
      <c r="AJ33" s="21">
        <v>2049</v>
      </c>
      <c r="AK33" s="21">
        <v>2050</v>
      </c>
      <c r="AL33" s="21">
        <v>2051</v>
      </c>
      <c r="AM33" s="21">
        <v>2052</v>
      </c>
      <c r="AN33" s="21">
        <v>2053</v>
      </c>
      <c r="AO33" s="21">
        <v>2054</v>
      </c>
      <c r="AP33" s="21">
        <v>2055</v>
      </c>
      <c r="AQ33" s="21">
        <v>2056</v>
      </c>
      <c r="AR33" s="21">
        <v>2057</v>
      </c>
      <c r="AS33" s="21">
        <v>2058</v>
      </c>
    </row>
    <row r="34" spans="1:45" hidden="1">
      <c r="A34" s="21" t="s">
        <v>134</v>
      </c>
      <c r="C34" s="21" t="s">
        <v>135</v>
      </c>
      <c r="D34" s="21" t="s">
        <v>136</v>
      </c>
      <c r="E34" s="21" t="s">
        <v>137</v>
      </c>
      <c r="F34" s="25">
        <v>1500000</v>
      </c>
      <c r="G34" s="25">
        <v>1500000</v>
      </c>
      <c r="H34" s="25">
        <v>1500000</v>
      </c>
      <c r="I34" s="25">
        <v>1500000</v>
      </c>
      <c r="J34" s="25">
        <v>1500000</v>
      </c>
      <c r="K34" s="25">
        <v>1500000</v>
      </c>
      <c r="L34" s="25">
        <v>1500000</v>
      </c>
      <c r="M34" s="25">
        <v>1500000</v>
      </c>
      <c r="N34" s="25">
        <v>1500000</v>
      </c>
      <c r="O34" s="25">
        <v>1500000</v>
      </c>
      <c r="P34" s="25">
        <v>1500000</v>
      </c>
      <c r="Q34" s="25">
        <v>2068965.5172413795</v>
      </c>
      <c r="R34" s="25">
        <v>2068965.5172413795</v>
      </c>
      <c r="S34" s="25">
        <v>2068965.5172413795</v>
      </c>
      <c r="T34" s="25">
        <v>2068965.5172413795</v>
      </c>
      <c r="U34" s="25">
        <v>2068965.5172413795</v>
      </c>
      <c r="V34" s="25">
        <v>2068965.5172413795</v>
      </c>
      <c r="W34" s="25">
        <v>2068965.5172413795</v>
      </c>
      <c r="X34" s="25">
        <v>2068965.5172413795</v>
      </c>
      <c r="Y34" s="25">
        <v>2068965.5172413795</v>
      </c>
      <c r="Z34" s="25">
        <v>2068965.5172413795</v>
      </c>
      <c r="AA34" s="25">
        <v>2068965.5172413795</v>
      </c>
      <c r="AB34" s="25">
        <v>2068965.5172413795</v>
      </c>
      <c r="AC34" s="25">
        <v>2068965.5172413795</v>
      </c>
      <c r="AD34" s="25">
        <v>2068965.5172413795</v>
      </c>
      <c r="AE34" s="25">
        <v>2068965.5172413795</v>
      </c>
      <c r="AF34" s="25">
        <v>2068965.5172413795</v>
      </c>
      <c r="AG34" s="25">
        <v>2068965.5172413795</v>
      </c>
      <c r="AH34" s="25">
        <v>2068965.5172413795</v>
      </c>
      <c r="AI34" s="25">
        <v>2068965.5172413795</v>
      </c>
      <c r="AJ34" s="25">
        <v>2068965.5172413795</v>
      </c>
      <c r="AK34" s="25">
        <v>2068965.5172413795</v>
      </c>
      <c r="AL34" s="25">
        <v>2068965.5172413795</v>
      </c>
      <c r="AM34" s="25">
        <v>2068965.5172413795</v>
      </c>
      <c r="AN34" s="25">
        <v>2068965.5172413795</v>
      </c>
      <c r="AO34" s="25">
        <v>2068965.5172413795</v>
      </c>
      <c r="AP34" s="25">
        <v>2068965.5172413795</v>
      </c>
      <c r="AQ34" s="25">
        <v>2068965.5172413795</v>
      </c>
      <c r="AR34" s="25">
        <v>2068965.5172413795</v>
      </c>
      <c r="AS34" s="25">
        <v>2068965.5172413795</v>
      </c>
    </row>
    <row r="35" spans="1:45" hidden="1">
      <c r="A35" s="21" t="s">
        <v>138</v>
      </c>
      <c r="C35" s="21" t="s">
        <v>135</v>
      </c>
      <c r="D35" s="21" t="s">
        <v>139</v>
      </c>
      <c r="E35" s="21" t="s">
        <v>140</v>
      </c>
      <c r="F35" s="25">
        <v>1500000</v>
      </c>
      <c r="G35" s="25">
        <v>3000000</v>
      </c>
      <c r="H35" s="25">
        <v>4500000</v>
      </c>
      <c r="I35" s="25">
        <v>6000000</v>
      </c>
      <c r="J35" s="25">
        <v>7500000</v>
      </c>
      <c r="K35" s="25">
        <v>9000000</v>
      </c>
      <c r="L35" s="25">
        <v>10500000</v>
      </c>
      <c r="M35" s="25">
        <v>12000000</v>
      </c>
      <c r="N35" s="25">
        <v>13500000</v>
      </c>
      <c r="O35" s="25">
        <v>15000000</v>
      </c>
      <c r="P35" s="25">
        <v>16500000</v>
      </c>
      <c r="Q35" s="25">
        <v>18568965.517241381</v>
      </c>
      <c r="R35" s="25">
        <v>20637931.034482762</v>
      </c>
      <c r="S35" s="25">
        <v>22706896.551724143</v>
      </c>
      <c r="T35" s="25">
        <v>24775862.068965524</v>
      </c>
      <c r="U35" s="25">
        <v>26844827.586206906</v>
      </c>
      <c r="V35" s="25">
        <v>28913793.103448287</v>
      </c>
      <c r="W35" s="25">
        <v>30982758.620689668</v>
      </c>
      <c r="X35" s="25">
        <v>33051724.137931049</v>
      </c>
      <c r="Y35" s="25">
        <v>35120689.65517243</v>
      </c>
      <c r="Z35" s="25">
        <v>37189655.172413811</v>
      </c>
      <c r="AA35" s="25">
        <v>39258620.689655192</v>
      </c>
      <c r="AB35" s="25">
        <v>41327586.206896573</v>
      </c>
      <c r="AC35" s="25">
        <v>43396551.724137954</v>
      </c>
      <c r="AD35" s="25">
        <v>45465517.241379336</v>
      </c>
      <c r="AE35" s="25">
        <v>47534482.758620717</v>
      </c>
      <c r="AF35" s="25">
        <v>49603448.275862098</v>
      </c>
      <c r="AG35" s="25">
        <v>51672413.793103479</v>
      </c>
      <c r="AH35" s="25">
        <v>53741379.31034486</v>
      </c>
      <c r="AI35" s="25">
        <v>55810344.827586241</v>
      </c>
      <c r="AJ35" s="25">
        <v>57879310.344827622</v>
      </c>
      <c r="AK35" s="25">
        <v>59948275.862069003</v>
      </c>
      <c r="AL35" s="25">
        <v>62017241.379310384</v>
      </c>
      <c r="AM35" s="25">
        <v>64086206.896551766</v>
      </c>
      <c r="AN35" s="25">
        <v>66155172.413793147</v>
      </c>
      <c r="AO35" s="25">
        <v>68224137.93103452</v>
      </c>
      <c r="AP35" s="25">
        <v>70293103.448275894</v>
      </c>
      <c r="AQ35" s="25">
        <v>72362068.965517268</v>
      </c>
      <c r="AR35" s="25">
        <v>74431034.482758641</v>
      </c>
      <c r="AS35" s="25">
        <v>76500000.000000015</v>
      </c>
    </row>
    <row r="36" spans="1:45" hidden="1">
      <c r="A36" s="21" t="s">
        <v>141</v>
      </c>
      <c r="C36" s="21" t="s">
        <v>135</v>
      </c>
      <c r="D36" s="21" t="s">
        <v>142</v>
      </c>
      <c r="E36" s="21" t="s">
        <v>140</v>
      </c>
      <c r="F36" s="25">
        <v>0</v>
      </c>
      <c r="G36" s="25">
        <v>0</v>
      </c>
      <c r="H36" s="25">
        <v>0</v>
      </c>
      <c r="I36" s="25">
        <v>0</v>
      </c>
      <c r="J36" s="25">
        <v>0</v>
      </c>
      <c r="K36" s="25">
        <v>0</v>
      </c>
      <c r="L36" s="25">
        <v>0</v>
      </c>
      <c r="M36" s="25">
        <v>0</v>
      </c>
      <c r="N36" s="25">
        <v>0</v>
      </c>
      <c r="O36" s="25">
        <v>0</v>
      </c>
      <c r="P36" s="25">
        <v>0</v>
      </c>
      <c r="Q36" s="25">
        <v>2068965.5172413795</v>
      </c>
      <c r="R36" s="25">
        <v>4137931.034482759</v>
      </c>
      <c r="S36" s="25">
        <v>6206896.5517241387</v>
      </c>
      <c r="T36" s="25">
        <v>8275862.0689655179</v>
      </c>
      <c r="U36" s="25">
        <v>10344827.586206898</v>
      </c>
      <c r="V36" s="25">
        <v>12413793.103448277</v>
      </c>
      <c r="W36" s="25">
        <v>14482758.620689657</v>
      </c>
      <c r="X36" s="25">
        <v>16551724.137931036</v>
      </c>
      <c r="Y36" s="25">
        <v>18620689.655172415</v>
      </c>
      <c r="Z36" s="25">
        <v>20689655.172413796</v>
      </c>
      <c r="AA36" s="25">
        <v>22758620.689655177</v>
      </c>
      <c r="AB36" s="25">
        <v>24827586.206896558</v>
      </c>
      <c r="AC36" s="25">
        <v>26896551.72413794</v>
      </c>
      <c r="AD36" s="25">
        <v>28965517.241379321</v>
      </c>
      <c r="AE36" s="25">
        <v>31034482.758620702</v>
      </c>
      <c r="AF36" s="25">
        <v>33103448.275862083</v>
      </c>
      <c r="AG36" s="25">
        <v>35172413.793103464</v>
      </c>
      <c r="AH36" s="25">
        <v>37241379.310344845</v>
      </c>
      <c r="AI36" s="25">
        <v>39310344.827586226</v>
      </c>
      <c r="AJ36" s="25">
        <v>41379310.344827607</v>
      </c>
      <c r="AK36" s="25">
        <v>43448275.862068988</v>
      </c>
      <c r="AL36" s="25">
        <v>45517241.379310369</v>
      </c>
      <c r="AM36" s="25">
        <v>47586206.896551751</v>
      </c>
      <c r="AN36" s="25">
        <v>49655172.413793132</v>
      </c>
      <c r="AO36" s="25">
        <v>51724137.931034513</v>
      </c>
      <c r="AP36" s="25">
        <v>53793103.448275894</v>
      </c>
      <c r="AQ36" s="25">
        <v>55862068.965517275</v>
      </c>
      <c r="AR36" s="25">
        <v>57931034.482758656</v>
      </c>
      <c r="AS36" s="25">
        <v>60000000.000000037</v>
      </c>
    </row>
    <row r="37" spans="1:45" hidden="1">
      <c r="A37" s="21" t="s">
        <v>143</v>
      </c>
      <c r="C37" s="21" t="s">
        <v>135</v>
      </c>
      <c r="D37" s="21" t="s">
        <v>130</v>
      </c>
      <c r="E37" s="21" t="s">
        <v>19</v>
      </c>
      <c r="F37" s="25">
        <v>-149059414.8149119</v>
      </c>
      <c r="G37" s="25">
        <v>-143747530.00267762</v>
      </c>
      <c r="H37" s="25">
        <v>-143416382.95306054</v>
      </c>
      <c r="I37" s="25">
        <v>-162186137.72519577</v>
      </c>
      <c r="J37" s="25">
        <v>-163686794.95950183</v>
      </c>
      <c r="K37" s="25">
        <v>-184799489.60443407</v>
      </c>
      <c r="L37" s="25">
        <v>-180334907.97640631</v>
      </c>
      <c r="M37" s="25">
        <v>-202965075.5749253</v>
      </c>
      <c r="N37" s="25">
        <v>-190357144.8973029</v>
      </c>
      <c r="O37" s="25">
        <v>-215414998.10931936</v>
      </c>
      <c r="P37" s="25">
        <v>-203726185.89118728</v>
      </c>
      <c r="Q37" s="25">
        <v>-300156857.16572851</v>
      </c>
      <c r="R37" s="25">
        <v>-292765374.23005366</v>
      </c>
      <c r="S37" s="25">
        <v>-325581988.10286438</v>
      </c>
      <c r="T37" s="25">
        <v>-319713020.79053289</v>
      </c>
      <c r="U37" s="25">
        <v>-316071176.23419702</v>
      </c>
      <c r="V37" s="25">
        <v>-235068733.45525762</v>
      </c>
      <c r="W37" s="25">
        <v>-232793163.29840711</v>
      </c>
      <c r="X37" s="25">
        <v>-202019349.87284788</v>
      </c>
      <c r="Y37" s="25">
        <v>-167133574.57732731</v>
      </c>
      <c r="Z37" s="25">
        <v>-142937513.51157725</v>
      </c>
      <c r="AA37" s="25">
        <v>-129868390.36098881</v>
      </c>
      <c r="AB37" s="25">
        <v>-116146596.82696959</v>
      </c>
      <c r="AC37" s="25">
        <v>-107884007.32195783</v>
      </c>
      <c r="AD37" s="25">
        <v>-89842811.30305478</v>
      </c>
      <c r="AE37" s="25">
        <v>-94077857.095484525</v>
      </c>
      <c r="AF37" s="25">
        <v>-87797677.261536881</v>
      </c>
      <c r="AG37" s="25">
        <v>-94552110.664737582</v>
      </c>
      <c r="AH37" s="25">
        <v>-87291831.980865344</v>
      </c>
      <c r="AI37" s="25">
        <v>-96258726.413474306</v>
      </c>
      <c r="AJ37" s="25">
        <v>-90109093.647367567</v>
      </c>
      <c r="AK37" s="25">
        <v>-99312150.031797707</v>
      </c>
      <c r="AL37" s="25">
        <v>-93065206.838683113</v>
      </c>
      <c r="AM37" s="25">
        <v>-103940603.90120333</v>
      </c>
      <c r="AN37" s="25">
        <v>-97089835.729252592</v>
      </c>
      <c r="AO37" s="25">
        <v>-110039372.44918938</v>
      </c>
      <c r="AP37" s="25">
        <v>-102859752.03220882</v>
      </c>
      <c r="AQ37" s="25">
        <v>-114558950.94463278</v>
      </c>
      <c r="AR37" s="25">
        <v>-109956927.22466756</v>
      </c>
      <c r="AS37" s="25">
        <v>-121391407.86048117</v>
      </c>
    </row>
    <row r="38" spans="1:45" hidden="1">
      <c r="A38" s="21" t="s">
        <v>144</v>
      </c>
      <c r="C38" s="21" t="s">
        <v>135</v>
      </c>
      <c r="D38" s="21" t="s">
        <v>131</v>
      </c>
      <c r="E38" s="21" t="s">
        <v>19</v>
      </c>
      <c r="F38" s="25">
        <v>-3777930.7781634019</v>
      </c>
      <c r="G38" s="25">
        <v>-4474659.7941072816</v>
      </c>
      <c r="H38" s="25">
        <v>-6058876.0018575061</v>
      </c>
      <c r="I38" s="25">
        <v>-7523167.629580358</v>
      </c>
      <c r="J38" s="25">
        <v>-9393061.2043009941</v>
      </c>
      <c r="K38" s="25">
        <v>-10879817.060209492</v>
      </c>
      <c r="L38" s="25">
        <v>-12730066.822464833</v>
      </c>
      <c r="M38" s="25">
        <v>-13905710.11911314</v>
      </c>
      <c r="N38" s="25">
        <v>-15210525.801246032</v>
      </c>
      <c r="O38" s="25">
        <v>-15558024.20087143</v>
      </c>
      <c r="P38" s="25">
        <v>-16692365.433608687</v>
      </c>
      <c r="Q38" s="25">
        <v>-22682025.865980294</v>
      </c>
      <c r="R38" s="25">
        <v>-23497796.274145011</v>
      </c>
      <c r="S38" s="25">
        <v>-23809792.463964064</v>
      </c>
      <c r="T38" s="25">
        <v>-25017017.465396214</v>
      </c>
      <c r="U38" s="25">
        <v>-22897500.516632847</v>
      </c>
      <c r="V38" s="25">
        <v>-18331753.118668772</v>
      </c>
      <c r="W38" s="25">
        <v>-16475204.960294101</v>
      </c>
      <c r="X38" s="25">
        <v>-15591299.608596554</v>
      </c>
      <c r="Y38" s="25">
        <v>-12575409.233592875</v>
      </c>
      <c r="Z38" s="25">
        <v>-11269748.916847263</v>
      </c>
      <c r="AA38" s="25">
        <v>-10129216.922384176</v>
      </c>
      <c r="AB38" s="25">
        <v>-9410684.4356417153</v>
      </c>
      <c r="AC38" s="25">
        <v>-8750664.2934927475</v>
      </c>
      <c r="AD38" s="25">
        <v>-7900654.3631722219</v>
      </c>
      <c r="AE38" s="25">
        <v>-7684348.8969985535</v>
      </c>
      <c r="AF38" s="25">
        <v>-7660554.0449269386</v>
      </c>
      <c r="AG38" s="25">
        <v>-7580115.9267325988</v>
      </c>
      <c r="AH38" s="25">
        <v>-7498342.8112283982</v>
      </c>
      <c r="AI38" s="25">
        <v>-7454230.970491847</v>
      </c>
      <c r="AJ38" s="25">
        <v>-7447254.7000040794</v>
      </c>
      <c r="AK38" s="25">
        <v>-7391424.7928240988</v>
      </c>
      <c r="AL38" s="25">
        <v>-7370969.6949995272</v>
      </c>
      <c r="AM38" s="25">
        <v>-7354705.644511479</v>
      </c>
      <c r="AN38" s="25">
        <v>-7330615.7655781936</v>
      </c>
      <c r="AO38" s="25">
        <v>-7349357.6366146551</v>
      </c>
      <c r="AP38" s="25">
        <v>-7350430.2411584444</v>
      </c>
      <c r="AQ38" s="25">
        <v>-7297788.3332957663</v>
      </c>
      <c r="AR38" s="25">
        <v>-7348003.3405265789</v>
      </c>
      <c r="AS38" s="25">
        <v>-7332684.4271415928</v>
      </c>
    </row>
    <row r="39" spans="1:45" hidden="1">
      <c r="A39" s="21" t="s">
        <v>145</v>
      </c>
      <c r="C39" s="21" t="s">
        <v>135</v>
      </c>
      <c r="D39" s="21" t="s">
        <v>34</v>
      </c>
      <c r="E39" s="21" t="s">
        <v>19</v>
      </c>
      <c r="F39" s="25">
        <v>347866.49071942439</v>
      </c>
      <c r="G39" s="25">
        <v>695732.98143884877</v>
      </c>
      <c r="H39" s="25">
        <v>1043599.4721582732</v>
      </c>
      <c r="I39" s="25">
        <v>1391465.9628776975</v>
      </c>
      <c r="J39" s="25">
        <v>1739332.4535971219</v>
      </c>
      <c r="K39" s="25">
        <v>2087198.9443165464</v>
      </c>
      <c r="L39" s="25">
        <v>2435065.435035971</v>
      </c>
      <c r="M39" s="25">
        <v>2782931.9257553951</v>
      </c>
      <c r="N39" s="25">
        <v>3130798.4164748196</v>
      </c>
      <c r="O39" s="25">
        <v>3478664.9071942437</v>
      </c>
      <c r="P39" s="25">
        <v>3826531.3979136688</v>
      </c>
      <c r="Q39" s="25">
        <v>4306347.2471818412</v>
      </c>
      <c r="R39" s="25">
        <v>4786163.0964500122</v>
      </c>
      <c r="S39" s="25">
        <v>5265978.945718185</v>
      </c>
      <c r="T39" s="25">
        <v>5745794.794986356</v>
      </c>
      <c r="U39" s="25">
        <v>6225610.6442545289</v>
      </c>
      <c r="V39" s="25">
        <v>6705426.4935227009</v>
      </c>
      <c r="W39" s="25">
        <v>7185242.3427908728</v>
      </c>
      <c r="X39" s="25">
        <v>7665058.1920590438</v>
      </c>
      <c r="Y39" s="25">
        <v>8144874.0413272176</v>
      </c>
      <c r="Z39" s="25">
        <v>8624689.8905953895</v>
      </c>
      <c r="AA39" s="25">
        <v>9104505.7398635596</v>
      </c>
      <c r="AB39" s="25">
        <v>9584321.5891317334</v>
      </c>
      <c r="AC39" s="25">
        <v>10064137.438399903</v>
      </c>
      <c r="AD39" s="25">
        <v>10543953.287668075</v>
      </c>
      <c r="AE39" s="25">
        <v>11023769.136936249</v>
      </c>
      <c r="AF39" s="25">
        <v>11503584.986204421</v>
      </c>
      <c r="AG39" s="25">
        <v>11983400.835472593</v>
      </c>
      <c r="AH39" s="25">
        <v>12463216.684740765</v>
      </c>
      <c r="AI39" s="25">
        <v>12943032.534008937</v>
      </c>
      <c r="AJ39" s="25">
        <v>13422848.383277109</v>
      </c>
      <c r="AK39" s="25">
        <v>13902664.232545283</v>
      </c>
      <c r="AL39" s="25">
        <v>14382480.081813453</v>
      </c>
      <c r="AM39" s="25">
        <v>14862295.931081625</v>
      </c>
      <c r="AN39" s="25">
        <v>15342111.780349797</v>
      </c>
      <c r="AO39" s="25">
        <v>15821927.629617967</v>
      </c>
      <c r="AP39" s="25">
        <v>16301743.478886137</v>
      </c>
      <c r="AQ39" s="25">
        <v>16781559.328154311</v>
      </c>
      <c r="AR39" s="25">
        <v>17261375.177422479</v>
      </c>
      <c r="AS39" s="25">
        <v>17741191.026690647</v>
      </c>
    </row>
    <row r="40" spans="1:45" hidden="1">
      <c r="A40" s="21" t="s">
        <v>146</v>
      </c>
      <c r="C40" s="21" t="s">
        <v>135</v>
      </c>
      <c r="D40" s="21" t="s">
        <v>147</v>
      </c>
      <c r="E40" s="21" t="s">
        <v>19</v>
      </c>
      <c r="F40" s="25">
        <v>0</v>
      </c>
      <c r="G40" s="25">
        <v>0</v>
      </c>
      <c r="H40" s="25">
        <v>0</v>
      </c>
      <c r="I40" s="25">
        <v>0</v>
      </c>
      <c r="J40" s="25">
        <v>0</v>
      </c>
      <c r="K40" s="25">
        <v>0</v>
      </c>
      <c r="L40" s="25">
        <v>0</v>
      </c>
      <c r="M40" s="25">
        <v>0</v>
      </c>
      <c r="N40" s="25">
        <v>0</v>
      </c>
      <c r="O40" s="25">
        <v>0</v>
      </c>
      <c r="P40" s="25">
        <v>0</v>
      </c>
      <c r="Q40" s="25">
        <v>-2376000.0000000005</v>
      </c>
      <c r="R40" s="25">
        <v>-4752000.0000000009</v>
      </c>
      <c r="S40" s="25">
        <v>-7128000.0000000009</v>
      </c>
      <c r="T40" s="25">
        <v>-9504000.0000000019</v>
      </c>
      <c r="U40" s="25">
        <v>-11880000.000000002</v>
      </c>
      <c r="V40" s="25">
        <v>-14256000.000000002</v>
      </c>
      <c r="W40" s="25">
        <v>-16632000.000000004</v>
      </c>
      <c r="X40" s="25">
        <v>-19008000.000000004</v>
      </c>
      <c r="Y40" s="25">
        <v>-21384000</v>
      </c>
      <c r="Z40" s="25">
        <v>-23760000.000000004</v>
      </c>
      <c r="AA40" s="25">
        <v>-26136000</v>
      </c>
      <c r="AB40" s="25">
        <v>-28512000.000000004</v>
      </c>
      <c r="AC40" s="25">
        <v>-30888000.000000011</v>
      </c>
      <c r="AD40" s="25">
        <v>-33264000.000000007</v>
      </c>
      <c r="AE40" s="25">
        <v>-35640000.000000007</v>
      </c>
      <c r="AF40" s="25">
        <v>-38016000.000000007</v>
      </c>
      <c r="AG40" s="25">
        <v>-40392000.000000007</v>
      </c>
      <c r="AH40" s="25">
        <v>-42768000.000000015</v>
      </c>
      <c r="AI40" s="25">
        <v>-45144000.000000022</v>
      </c>
      <c r="AJ40" s="25">
        <v>-47520000.000000022</v>
      </c>
      <c r="AK40" s="25">
        <v>-49896000.00000003</v>
      </c>
      <c r="AL40" s="25">
        <v>-52272000.000000022</v>
      </c>
      <c r="AM40" s="25">
        <v>-54648000.000000022</v>
      </c>
      <c r="AN40" s="25">
        <v>-57024000.00000003</v>
      </c>
      <c r="AO40" s="25">
        <v>-59400000.000000037</v>
      </c>
      <c r="AP40" s="25">
        <v>-61776000.00000003</v>
      </c>
      <c r="AQ40" s="25">
        <v>-64152000.00000003</v>
      </c>
      <c r="AR40" s="25">
        <v>-66528000.000000037</v>
      </c>
      <c r="AS40" s="25">
        <v>-68904000.000000045</v>
      </c>
    </row>
    <row r="41" spans="1:45" hidden="1">
      <c r="A41" s="21" t="s">
        <v>148</v>
      </c>
      <c r="C41" s="21" t="s">
        <v>135</v>
      </c>
      <c r="D41" s="21" t="s">
        <v>6</v>
      </c>
      <c r="E41" s="21" t="s">
        <v>19</v>
      </c>
      <c r="F41" s="25">
        <v>-152489479.10235587</v>
      </c>
      <c r="G41" s="25">
        <v>-147526456.81534606</v>
      </c>
      <c r="H41" s="25">
        <v>-148431659.48275977</v>
      </c>
      <c r="I41" s="25">
        <v>-168317839.39189842</v>
      </c>
      <c r="J41" s="25">
        <v>-171340523.7102057</v>
      </c>
      <c r="K41" s="25">
        <v>-193592107.72032702</v>
      </c>
      <c r="L41" s="25">
        <v>-190629909.36383516</v>
      </c>
      <c r="M41" s="25">
        <v>-214087853.76828307</v>
      </c>
      <c r="N41" s="25">
        <v>-202436872.28207409</v>
      </c>
      <c r="O41" s="25">
        <v>-227494357.40299654</v>
      </c>
      <c r="P41" s="25">
        <v>-216592019.9268823</v>
      </c>
      <c r="Q41" s="25">
        <v>-320908535.78452694</v>
      </c>
      <c r="R41" s="25">
        <v>-316229007.40774864</v>
      </c>
      <c r="S41" s="25">
        <v>-351253801.62111026</v>
      </c>
      <c r="T41" s="25">
        <v>-348488243.46094275</v>
      </c>
      <c r="U41" s="25">
        <v>-344623066.10657537</v>
      </c>
      <c r="V41" s="25">
        <v>-260951060.08040369</v>
      </c>
      <c r="W41" s="25">
        <v>-258715125.91591033</v>
      </c>
      <c r="X41" s="25">
        <v>-228953591.28938541</v>
      </c>
      <c r="Y41" s="25">
        <v>-192948109.76959297</v>
      </c>
      <c r="Z41" s="25">
        <v>-169342572.53782913</v>
      </c>
      <c r="AA41" s="25">
        <v>-157029101.54350942</v>
      </c>
      <c r="AB41" s="25">
        <v>-144484959.67347959</v>
      </c>
      <c r="AC41" s="25">
        <v>-137458534.17705068</v>
      </c>
      <c r="AD41" s="25">
        <v>-120463512.37855893</v>
      </c>
      <c r="AE41" s="25">
        <v>-126378436.85554683</v>
      </c>
      <c r="AF41" s="25">
        <v>-121970646.32025942</v>
      </c>
      <c r="AG41" s="25">
        <v>-130540825.7559976</v>
      </c>
      <c r="AH41" s="25">
        <v>-125094958.10735299</v>
      </c>
      <c r="AI41" s="25">
        <v>-135913924.84995723</v>
      </c>
      <c r="AJ41" s="25">
        <v>-131653499.96409458</v>
      </c>
      <c r="AK41" s="25">
        <v>-142696910.59207654</v>
      </c>
      <c r="AL41" s="25">
        <v>-138325696.45186922</v>
      </c>
      <c r="AM41" s="25">
        <v>-151081013.6146332</v>
      </c>
      <c r="AN41" s="25">
        <v>-146102339.71448103</v>
      </c>
      <c r="AO41" s="25">
        <v>-160966802.45618609</v>
      </c>
      <c r="AP41" s="25">
        <v>-155684438.79448116</v>
      </c>
      <c r="AQ41" s="25">
        <v>-169227179.94977427</v>
      </c>
      <c r="AR41" s="25">
        <v>-166571555.3877717</v>
      </c>
      <c r="AS41" s="25">
        <v>-179886901.26093215</v>
      </c>
    </row>
    <row r="42" spans="1:45" hidden="1">
      <c r="A42" s="21" t="s">
        <v>149</v>
      </c>
      <c r="C42" s="21" t="s">
        <v>150</v>
      </c>
      <c r="D42" s="21" t="s">
        <v>130</v>
      </c>
      <c r="E42" s="21" t="s">
        <v>19</v>
      </c>
      <c r="F42" s="25">
        <v>-162656133.57979384</v>
      </c>
      <c r="G42" s="25">
        <v>-156620885.86928406</v>
      </c>
      <c r="H42" s="25">
        <v>-158259585.01444301</v>
      </c>
      <c r="I42" s="25">
        <v>-177675496.39105546</v>
      </c>
      <c r="J42" s="25">
        <v>-181844379.49807918</v>
      </c>
      <c r="K42" s="25">
        <v>-202785106.60666472</v>
      </c>
      <c r="L42" s="25">
        <v>-200403624.34922889</v>
      </c>
      <c r="M42" s="25">
        <v>-223070173.5256933</v>
      </c>
      <c r="N42" s="25">
        <v>-211711593.35103643</v>
      </c>
      <c r="O42" s="25">
        <v>-238691072.35116246</v>
      </c>
      <c r="P42" s="25">
        <v>-226870851.91583619</v>
      </c>
      <c r="Q42" s="25">
        <v>-335600850.95096344</v>
      </c>
      <c r="R42" s="25">
        <v>-328088353.22353405</v>
      </c>
      <c r="S42" s="25">
        <v>-366911828.45352572</v>
      </c>
      <c r="T42" s="25">
        <v>-361766776.27783668</v>
      </c>
      <c r="U42" s="25">
        <v>-358381327.06356525</v>
      </c>
      <c r="V42" s="25">
        <v>-268153529.66746563</v>
      </c>
      <c r="W42" s="25">
        <v>-264998752.76496604</v>
      </c>
      <c r="X42" s="25">
        <v>-231068109.44287145</v>
      </c>
      <c r="Y42" s="25">
        <v>-190917569.54663643</v>
      </c>
      <c r="Z42" s="25">
        <v>-163727474.79418957</v>
      </c>
      <c r="AA42" s="25">
        <v>-148154986.7957077</v>
      </c>
      <c r="AB42" s="25">
        <v>-132723555.79767329</v>
      </c>
      <c r="AC42" s="25">
        <v>-122518317.33119534</v>
      </c>
      <c r="AD42" s="25">
        <v>-102418657.83957767</v>
      </c>
      <c r="AE42" s="25">
        <v>-106069830.22569735</v>
      </c>
      <c r="AF42" s="25">
        <v>-99161147.600497276</v>
      </c>
      <c r="AG42" s="25">
        <v>-105740014.26385117</v>
      </c>
      <c r="AH42" s="25">
        <v>-97613118.845691904</v>
      </c>
      <c r="AI42" s="25">
        <v>-106855047.9799639</v>
      </c>
      <c r="AJ42" s="25">
        <v>-99801050.592289552</v>
      </c>
      <c r="AK42" s="25">
        <v>-109614903.01171252</v>
      </c>
      <c r="AL42" s="25">
        <v>-102684825.96161428</v>
      </c>
      <c r="AM42" s="25">
        <v>-114539673.38523079</v>
      </c>
      <c r="AN42" s="25">
        <v>-107040732.54732347</v>
      </c>
      <c r="AO42" s="25">
        <v>-121937118.09804009</v>
      </c>
      <c r="AP42" s="25">
        <v>-113825815.35419036</v>
      </c>
      <c r="AQ42" s="25">
        <v>-128047189.95384574</v>
      </c>
      <c r="AR42" s="25">
        <v>-122670591.60212846</v>
      </c>
      <c r="AS42" s="25">
        <v>-136933768.05930817</v>
      </c>
    </row>
    <row r="43" spans="1:45" hidden="1">
      <c r="A43" s="21" t="s">
        <v>151</v>
      </c>
      <c r="C43" s="21" t="s">
        <v>150</v>
      </c>
      <c r="D43" s="21" t="s">
        <v>131</v>
      </c>
      <c r="E43" s="21" t="s">
        <v>19</v>
      </c>
      <c r="F43" s="25">
        <v>-9430019.4195657372</v>
      </c>
      <c r="G43" s="25">
        <v>-11767303.878937349</v>
      </c>
      <c r="H43" s="25">
        <v>-15861547.248180985</v>
      </c>
      <c r="I43" s="25">
        <v>-19477863.120383732</v>
      </c>
      <c r="J43" s="25">
        <v>-23523950.562002711</v>
      </c>
      <c r="K43" s="25">
        <v>-26927155.812618759</v>
      </c>
      <c r="L43" s="25">
        <v>-31310024.22561891</v>
      </c>
      <c r="M43" s="25">
        <v>-34062373.014756359</v>
      </c>
      <c r="N43" s="25">
        <v>-36996416.855425514</v>
      </c>
      <c r="O43" s="25">
        <v>-37955410.042003118</v>
      </c>
      <c r="P43" s="25">
        <v>-40651127.192661032</v>
      </c>
      <c r="Q43" s="25">
        <v>-56573191.641675346</v>
      </c>
      <c r="R43" s="25">
        <v>-58052094.016651176</v>
      </c>
      <c r="S43" s="25">
        <v>-59104102.300559409</v>
      </c>
      <c r="T43" s="25">
        <v>-61384469.232036069</v>
      </c>
      <c r="U43" s="25">
        <v>-60324772.849357076</v>
      </c>
      <c r="V43" s="25">
        <v>-57089865.561399646</v>
      </c>
      <c r="W43" s="25">
        <v>-56134002.505937025</v>
      </c>
      <c r="X43" s="25">
        <v>-55959965.129227519</v>
      </c>
      <c r="Y43" s="25">
        <v>-55068402.492104843</v>
      </c>
      <c r="Z43" s="25">
        <v>-54648990.675993957</v>
      </c>
      <c r="AA43" s="25">
        <v>-54508280.426685907</v>
      </c>
      <c r="AB43" s="25">
        <v>-54560857.771260791</v>
      </c>
      <c r="AC43" s="25">
        <v>-54648296.731018044</v>
      </c>
      <c r="AD43" s="25">
        <v>-55122996.666821048</v>
      </c>
      <c r="AE43" s="25">
        <v>-54830253.866811357</v>
      </c>
      <c r="AF43" s="25">
        <v>-54387644.149016947</v>
      </c>
      <c r="AG43" s="25">
        <v>-54209455.40000663</v>
      </c>
      <c r="AH43" s="25">
        <v>-54155948.779763527</v>
      </c>
      <c r="AI43" s="25">
        <v>-54050802.960320957</v>
      </c>
      <c r="AJ43" s="25">
        <v>-53956846.50214117</v>
      </c>
      <c r="AK43" s="25">
        <v>-54131494.874562435</v>
      </c>
      <c r="AL43" s="25">
        <v>-54219143.782223694</v>
      </c>
      <c r="AM43" s="25">
        <v>-54396780.187036455</v>
      </c>
      <c r="AN43" s="25">
        <v>-54699112.625145994</v>
      </c>
      <c r="AO43" s="25">
        <v>-54838948.96188505</v>
      </c>
      <c r="AP43" s="25">
        <v>-55185981.669337414</v>
      </c>
      <c r="AQ43" s="25">
        <v>-55866469.319350474</v>
      </c>
      <c r="AR43" s="25">
        <v>-55943507.42436409</v>
      </c>
      <c r="AS43" s="25">
        <v>-56517040.533842005</v>
      </c>
    </row>
    <row r="44" spans="1:45" hidden="1">
      <c r="A44" s="21" t="s">
        <v>152</v>
      </c>
      <c r="C44" s="21" t="s">
        <v>150</v>
      </c>
      <c r="D44" s="21" t="s">
        <v>34</v>
      </c>
      <c r="E44" s="21" t="s">
        <v>19</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row>
    <row r="45" spans="1:45" hidden="1">
      <c r="A45" s="21" t="s">
        <v>153</v>
      </c>
      <c r="C45" s="21" t="s">
        <v>150</v>
      </c>
      <c r="D45" s="21" t="s">
        <v>84</v>
      </c>
      <c r="E45" s="21" t="s">
        <v>19</v>
      </c>
      <c r="F45" s="25">
        <v>415270.73897999991</v>
      </c>
      <c r="G45" s="25">
        <v>830541.47795999981</v>
      </c>
      <c r="H45" s="25">
        <v>1245812.2169399997</v>
      </c>
      <c r="I45" s="25">
        <v>1661082.9559199996</v>
      </c>
      <c r="J45" s="25">
        <v>2076353.6948999993</v>
      </c>
      <c r="K45" s="25">
        <v>2491624.4338799994</v>
      </c>
      <c r="L45" s="25">
        <v>2906895.1728599994</v>
      </c>
      <c r="M45" s="25">
        <v>3322165.9118399993</v>
      </c>
      <c r="N45" s="25">
        <v>3737436.6508199992</v>
      </c>
      <c r="O45" s="25">
        <v>4152707.3897999986</v>
      </c>
      <c r="P45" s="25">
        <v>4567978.128779999</v>
      </c>
      <c r="Q45" s="25">
        <v>5140765.35495931</v>
      </c>
      <c r="R45" s="25">
        <v>5713552.5811386202</v>
      </c>
      <c r="S45" s="25">
        <v>6286339.8073179312</v>
      </c>
      <c r="T45" s="25">
        <v>6859127.0334972413</v>
      </c>
      <c r="U45" s="25">
        <v>7431914.2596765533</v>
      </c>
      <c r="V45" s="25">
        <v>8004701.4858558634</v>
      </c>
      <c r="W45" s="25">
        <v>8577488.7120351736</v>
      </c>
      <c r="X45" s="25">
        <v>9150275.9382144827</v>
      </c>
      <c r="Y45" s="25">
        <v>9723063.1643937957</v>
      </c>
      <c r="Z45" s="25">
        <v>10295850.390573107</v>
      </c>
      <c r="AA45" s="25">
        <v>10868637.616752416</v>
      </c>
      <c r="AB45" s="25">
        <v>11441424.842931727</v>
      </c>
      <c r="AC45" s="25">
        <v>12014212.069111036</v>
      </c>
      <c r="AD45" s="25">
        <v>12586999.295290347</v>
      </c>
      <c r="AE45" s="25">
        <v>13159786.52146966</v>
      </c>
      <c r="AF45" s="25">
        <v>13732573.747648971</v>
      </c>
      <c r="AG45" s="25">
        <v>14305360.973828282</v>
      </c>
      <c r="AH45" s="25">
        <v>14878148.200007591</v>
      </c>
      <c r="AI45" s="25">
        <v>15450935.426186902</v>
      </c>
      <c r="AJ45" s="25">
        <v>16023722.652366214</v>
      </c>
      <c r="AK45" s="25">
        <v>16596509.878545525</v>
      </c>
      <c r="AL45" s="25">
        <v>17169297.104724836</v>
      </c>
      <c r="AM45" s="25">
        <v>17742084.330904145</v>
      </c>
      <c r="AN45" s="25">
        <v>18314871.557083458</v>
      </c>
      <c r="AO45" s="25">
        <v>18887658.783262763</v>
      </c>
      <c r="AP45" s="25">
        <v>19460446.009442072</v>
      </c>
      <c r="AQ45" s="25">
        <v>20033233.235621385</v>
      </c>
      <c r="AR45" s="25">
        <v>20606020.461800691</v>
      </c>
      <c r="AS45" s="25">
        <v>21178807.687979996</v>
      </c>
    </row>
    <row r="46" spans="1:45" hidden="1">
      <c r="A46" s="21" t="s">
        <v>154</v>
      </c>
      <c r="C46" s="21" t="s">
        <v>150</v>
      </c>
      <c r="D46" s="21" t="s">
        <v>6</v>
      </c>
      <c r="E46" s="21" t="s">
        <v>19</v>
      </c>
      <c r="F46" s="25">
        <v>-171670882.26037958</v>
      </c>
      <c r="G46" s="25">
        <v>-167557648.27026141</v>
      </c>
      <c r="H46" s="25">
        <v>-172875320.04568401</v>
      </c>
      <c r="I46" s="25">
        <v>-195492276.55551919</v>
      </c>
      <c r="J46" s="25">
        <v>-203291976.36518189</v>
      </c>
      <c r="K46" s="25">
        <v>-227220637.98540348</v>
      </c>
      <c r="L46" s="25">
        <v>-228806753.40198779</v>
      </c>
      <c r="M46" s="25">
        <v>-253810380.62860966</v>
      </c>
      <c r="N46" s="25">
        <v>-244970573.55564195</v>
      </c>
      <c r="O46" s="25">
        <v>-272493775.00336558</v>
      </c>
      <c r="P46" s="25">
        <v>-262954000.9797172</v>
      </c>
      <c r="Q46" s="25">
        <v>-387033277.23767948</v>
      </c>
      <c r="R46" s="25">
        <v>-380426894.65904659</v>
      </c>
      <c r="S46" s="25">
        <v>-419729590.94676721</v>
      </c>
      <c r="T46" s="25">
        <v>-416292118.47637552</v>
      </c>
      <c r="U46" s="25">
        <v>-411274185.65324575</v>
      </c>
      <c r="V46" s="25">
        <v>-317238693.74300939</v>
      </c>
      <c r="W46" s="25">
        <v>-312555266.55886787</v>
      </c>
      <c r="X46" s="25">
        <v>-277877798.63388449</v>
      </c>
      <c r="Y46" s="25">
        <v>-236262908.87434751</v>
      </c>
      <c r="Z46" s="25">
        <v>-208080615.07961041</v>
      </c>
      <c r="AA46" s="25">
        <v>-191794629.60564119</v>
      </c>
      <c r="AB46" s="25">
        <v>-175842988.72600237</v>
      </c>
      <c r="AC46" s="25">
        <v>-165152401.99310234</v>
      </c>
      <c r="AD46" s="25">
        <v>-144954655.21110839</v>
      </c>
      <c r="AE46" s="25">
        <v>-147740297.57103905</v>
      </c>
      <c r="AF46" s="25">
        <v>-139816218.00186524</v>
      </c>
      <c r="AG46" s="25">
        <v>-145644108.6900295</v>
      </c>
      <c r="AH46" s="25">
        <v>-136890919.42544785</v>
      </c>
      <c r="AI46" s="25">
        <v>-145454915.51409796</v>
      </c>
      <c r="AJ46" s="25">
        <v>-137734174.44206449</v>
      </c>
      <c r="AK46" s="25">
        <v>-147149888.00772944</v>
      </c>
      <c r="AL46" s="25">
        <v>-139734672.63911316</v>
      </c>
      <c r="AM46" s="25">
        <v>-151194369.24136308</v>
      </c>
      <c r="AN46" s="25">
        <v>-143424973.61538601</v>
      </c>
      <c r="AO46" s="25">
        <v>-157888408.27666238</v>
      </c>
      <c r="AP46" s="25">
        <v>-149551351.01408571</v>
      </c>
      <c r="AQ46" s="25">
        <v>-163880426.03757483</v>
      </c>
      <c r="AR46" s="25">
        <v>-158008078.56469184</v>
      </c>
      <c r="AS46" s="25">
        <v>-172272000.90517017</v>
      </c>
    </row>
    <row r="47" spans="1:45" hidden="1">
      <c r="D47" s="21" t="s">
        <v>155</v>
      </c>
      <c r="E47" s="21" t="s">
        <v>156</v>
      </c>
      <c r="F47" s="27" t="s">
        <v>157</v>
      </c>
      <c r="G47" s="27" t="s">
        <v>157</v>
      </c>
      <c r="H47" s="27" t="s">
        <v>157</v>
      </c>
      <c r="I47" s="27" t="s">
        <v>157</v>
      </c>
      <c r="J47" s="27" t="s">
        <v>157</v>
      </c>
      <c r="K47" s="27" t="s">
        <v>157</v>
      </c>
      <c r="L47" s="27" t="s">
        <v>157</v>
      </c>
      <c r="M47" s="27" t="s">
        <v>157</v>
      </c>
      <c r="N47" s="27" t="s">
        <v>157</v>
      </c>
      <c r="O47" s="27" t="s">
        <v>157</v>
      </c>
      <c r="P47" s="27" t="s">
        <v>157</v>
      </c>
      <c r="Q47" s="27" t="s">
        <v>157</v>
      </c>
      <c r="R47" s="27" t="s">
        <v>157</v>
      </c>
      <c r="S47" s="27" t="s">
        <v>157</v>
      </c>
      <c r="T47" s="27" t="s">
        <v>157</v>
      </c>
      <c r="U47" s="27" t="s">
        <v>157</v>
      </c>
      <c r="V47" s="27" t="s">
        <v>157</v>
      </c>
      <c r="W47" s="27" t="s">
        <v>157</v>
      </c>
      <c r="X47" s="27" t="s">
        <v>157</v>
      </c>
      <c r="Y47" s="27" t="s">
        <v>157</v>
      </c>
      <c r="Z47" s="27" t="s">
        <v>157</v>
      </c>
      <c r="AA47" s="27" t="s">
        <v>157</v>
      </c>
      <c r="AB47" s="27" t="s">
        <v>157</v>
      </c>
      <c r="AC47" s="27" t="s">
        <v>157</v>
      </c>
      <c r="AD47" s="27" t="s">
        <v>157</v>
      </c>
      <c r="AE47" s="27" t="s">
        <v>157</v>
      </c>
      <c r="AF47" s="27" t="s">
        <v>157</v>
      </c>
      <c r="AG47" s="27" t="s">
        <v>157</v>
      </c>
      <c r="AH47" s="27" t="s">
        <v>157</v>
      </c>
      <c r="AI47" s="27" t="s">
        <v>157</v>
      </c>
      <c r="AJ47" s="27" t="s">
        <v>157</v>
      </c>
      <c r="AK47" s="27" t="s">
        <v>157</v>
      </c>
      <c r="AL47" s="27" t="s">
        <v>157</v>
      </c>
      <c r="AM47" s="27" t="s">
        <v>157</v>
      </c>
      <c r="AN47" s="27">
        <v>2053</v>
      </c>
      <c r="AO47" s="27">
        <v>2054</v>
      </c>
      <c r="AP47" s="27">
        <v>2055</v>
      </c>
      <c r="AQ47" s="27">
        <v>2056</v>
      </c>
      <c r="AR47" s="27">
        <v>2057</v>
      </c>
      <c r="AS47" s="27">
        <v>2058</v>
      </c>
    </row>
    <row r="48" spans="1:45" hidden="1"/>
    <row r="49" spans="3:11">
      <c r="C49" s="21" t="s">
        <v>158</v>
      </c>
      <c r="D49" s="21" t="s">
        <v>78</v>
      </c>
      <c r="E49" s="21" t="s">
        <v>79</v>
      </c>
      <c r="F49" s="20" t="s">
        <v>4</v>
      </c>
      <c r="G49" s="20" t="s">
        <v>5</v>
      </c>
      <c r="H49" s="20" t="s">
        <v>159</v>
      </c>
    </row>
    <row r="50" spans="3:11">
      <c r="C50" s="28" t="s">
        <v>160</v>
      </c>
      <c r="D50" s="21" t="s">
        <v>156</v>
      </c>
      <c r="E50" s="26">
        <v>2030</v>
      </c>
    </row>
    <row r="51" spans="3:11">
      <c r="C51" s="28" t="s">
        <v>161</v>
      </c>
      <c r="D51" s="21" t="s">
        <v>162</v>
      </c>
      <c r="E51" s="29">
        <v>0.27500000000000002</v>
      </c>
      <c r="F51" s="21" t="s">
        <v>163</v>
      </c>
      <c r="G51" s="30" t="s">
        <v>164</v>
      </c>
    </row>
    <row r="52" spans="3:11">
      <c r="C52" s="28" t="s">
        <v>165</v>
      </c>
      <c r="D52" s="21" t="s">
        <v>166</v>
      </c>
      <c r="E52" s="31">
        <v>0.9</v>
      </c>
      <c r="F52" s="21" t="s">
        <v>167</v>
      </c>
      <c r="G52" s="30" t="s">
        <v>168</v>
      </c>
      <c r="H52" s="21" t="s">
        <v>169</v>
      </c>
    </row>
    <row r="53" spans="3:11">
      <c r="C53" s="28" t="s">
        <v>170</v>
      </c>
      <c r="D53" s="21" t="s">
        <v>171</v>
      </c>
      <c r="E53" s="25">
        <v>34</v>
      </c>
    </row>
    <row r="54" spans="3:11">
      <c r="C54" s="28" t="s">
        <v>172</v>
      </c>
      <c r="D54" s="21" t="s">
        <v>156</v>
      </c>
      <c r="E54" s="27">
        <v>2053</v>
      </c>
    </row>
    <row r="56" spans="3:11" hidden="1"/>
    <row r="57" spans="3:11" hidden="1"/>
    <row r="58" spans="3:11" hidden="1"/>
    <row r="59" spans="3:11" hidden="1"/>
    <row r="60" spans="3:11" hidden="1"/>
    <row r="61" spans="3:11" hidden="1"/>
    <row r="62" spans="3:11" hidden="1"/>
    <row r="63" spans="3:11" hidden="1"/>
    <row r="64" spans="3:11" hidden="1">
      <c r="K64" s="32"/>
    </row>
    <row r="65" spans="6:11" hidden="1">
      <c r="K65" s="32"/>
    </row>
    <row r="66" spans="6:11" hidden="1">
      <c r="K66" s="32"/>
    </row>
    <row r="67" spans="6:11" hidden="1"/>
    <row r="68" spans="6:11" hidden="1"/>
    <row r="69" spans="6:11" hidden="1"/>
    <row r="70" spans="6:11" hidden="1"/>
    <row r="71" spans="6:11" hidden="1"/>
    <row r="72" spans="6:11" hidden="1"/>
    <row r="73" spans="6:11" hidden="1"/>
    <row r="74" spans="6:11" hidden="1"/>
    <row r="75" spans="6:11" hidden="1"/>
    <row r="76" spans="6:11" hidden="1"/>
    <row r="77" spans="6:11" hidden="1"/>
    <row r="78" spans="6:11" hidden="1"/>
    <row r="79" spans="6:11" hidden="1"/>
    <row r="80" spans="6:11" hidden="1">
      <c r="F80" s="33">
        <v>0.97550212513650236</v>
      </c>
    </row>
    <row r="81" spans="6:6" hidden="1">
      <c r="F81" s="33">
        <v>1.2627253219186427</v>
      </c>
    </row>
    <row r="82" spans="6:6" hidden="1">
      <c r="F82" s="33">
        <v>1</v>
      </c>
    </row>
    <row r="83" spans="6:6" hidden="1">
      <c r="F83" s="33" t="e">
        <v>#DIV/0!</v>
      </c>
    </row>
    <row r="84" spans="6:6" hidden="1">
      <c r="F84" s="33">
        <v>0.98256220148999451</v>
      </c>
    </row>
    <row r="85" spans="6:6" hidden="1">
      <c r="F85" s="33">
        <v>0.97862198400541067</v>
      </c>
    </row>
    <row r="86" spans="6:6" hidden="1">
      <c r="F86" s="33">
        <v>1.3099609130458778</v>
      </c>
    </row>
    <row r="87" spans="6:6" hidden="1">
      <c r="F87" s="33" t="e">
        <v>#DIV/0!</v>
      </c>
    </row>
    <row r="88" spans="6:6" hidden="1">
      <c r="F88" s="33">
        <v>1</v>
      </c>
    </row>
    <row r="89" spans="6:6" hidden="1">
      <c r="F89" s="33">
        <v>0.99677098417239351</v>
      </c>
    </row>
    <row r="90" spans="6:6" hidden="1"/>
    <row r="91" spans="6:6" hidden="1"/>
    <row r="92" spans="6:6" hidden="1"/>
    <row r="93" spans="6:6" hidden="1"/>
    <row r="94" spans="6:6" hidden="1"/>
    <row r="95" spans="6:6" hidden="1"/>
    <row r="96" spans="6:6" hidden="1"/>
    <row r="97" spans="1:45" hidden="1"/>
    <row r="98" spans="1:45" hidden="1"/>
    <row r="99" spans="1:45" hidden="1"/>
    <row r="100" spans="1:45" hidden="1"/>
    <row r="101" spans="1:45" hidden="1"/>
    <row r="102" spans="1:45" hidden="1"/>
    <row r="103" spans="1:45" hidden="1"/>
    <row r="104" spans="1:45">
      <c r="A104" s="34"/>
      <c r="B104" s="34"/>
      <c r="C104" s="20" t="s">
        <v>72</v>
      </c>
    </row>
    <row r="105" spans="1:45">
      <c r="C105" s="20" t="s">
        <v>173</v>
      </c>
      <c r="D105" s="20" t="s">
        <v>174</v>
      </c>
      <c r="E105" s="20" t="s">
        <v>78</v>
      </c>
      <c r="F105" s="21">
        <v>2019</v>
      </c>
      <c r="G105" s="21">
        <v>2020</v>
      </c>
      <c r="H105" s="21">
        <v>2021</v>
      </c>
      <c r="I105" s="21">
        <v>2022</v>
      </c>
      <c r="J105" s="21">
        <v>2023</v>
      </c>
      <c r="K105" s="21">
        <v>2024</v>
      </c>
      <c r="L105" s="21">
        <v>2025</v>
      </c>
      <c r="M105" s="21">
        <v>2026</v>
      </c>
      <c r="N105" s="21">
        <v>2027</v>
      </c>
      <c r="O105" s="21">
        <v>2028</v>
      </c>
      <c r="P105" s="21">
        <v>2029</v>
      </c>
      <c r="Q105" s="21">
        <v>2030</v>
      </c>
      <c r="R105" s="21">
        <v>2031</v>
      </c>
      <c r="S105" s="21">
        <v>2032</v>
      </c>
      <c r="T105" s="21">
        <v>2033</v>
      </c>
      <c r="U105" s="21">
        <v>2034</v>
      </c>
      <c r="V105" s="21">
        <v>2035</v>
      </c>
      <c r="W105" s="21">
        <v>2036</v>
      </c>
      <c r="X105" s="21">
        <v>2037</v>
      </c>
      <c r="Y105" s="21">
        <v>2038</v>
      </c>
      <c r="Z105" s="21">
        <v>2039</v>
      </c>
      <c r="AA105" s="21">
        <v>2040</v>
      </c>
      <c r="AB105" s="21">
        <v>2041</v>
      </c>
      <c r="AC105" s="21">
        <v>2042</v>
      </c>
      <c r="AD105" s="21">
        <v>2043</v>
      </c>
      <c r="AE105" s="21">
        <v>2044</v>
      </c>
      <c r="AF105" s="21">
        <v>2045</v>
      </c>
      <c r="AG105" s="21">
        <v>2046</v>
      </c>
      <c r="AH105" s="21">
        <v>2047</v>
      </c>
      <c r="AI105" s="21">
        <v>2048</v>
      </c>
      <c r="AJ105" s="21">
        <v>2049</v>
      </c>
      <c r="AK105" s="21">
        <v>2050</v>
      </c>
      <c r="AL105" s="21">
        <v>2051</v>
      </c>
      <c r="AM105" s="21">
        <v>2052</v>
      </c>
      <c r="AN105" s="21">
        <v>2053</v>
      </c>
      <c r="AO105" s="21">
        <v>2054</v>
      </c>
      <c r="AP105" s="21">
        <v>2055</v>
      </c>
      <c r="AQ105" s="21">
        <v>2056</v>
      </c>
      <c r="AR105" s="21">
        <v>2057</v>
      </c>
      <c r="AS105" s="21">
        <v>2058</v>
      </c>
    </row>
    <row r="106" spans="1:45">
      <c r="A106" s="21" t="s">
        <v>143</v>
      </c>
      <c r="C106" s="21" t="s">
        <v>135</v>
      </c>
      <c r="D106" s="21" t="s">
        <v>130</v>
      </c>
      <c r="E106" s="21" t="s">
        <v>19</v>
      </c>
      <c r="F106" s="25">
        <v>-145407775.92355001</v>
      </c>
      <c r="G106" s="25">
        <v>-149602366.37396145</v>
      </c>
      <c r="H106" s="25">
        <v>-152419252.09106952</v>
      </c>
      <c r="I106" s="25">
        <v>-159567267.04897398</v>
      </c>
      <c r="J106" s="25">
        <v>-166884742.64371973</v>
      </c>
      <c r="K106" s="25">
        <v>-178794481.16809267</v>
      </c>
      <c r="L106" s="25">
        <v>-184428682.60251409</v>
      </c>
      <c r="M106" s="25">
        <v>-194774323.23247758</v>
      </c>
      <c r="N106" s="25">
        <v>-198559662.48982823</v>
      </c>
      <c r="O106" s="25">
        <v>-222524052.32769266</v>
      </c>
      <c r="P106" s="25">
        <v>-240484112.05871835</v>
      </c>
      <c r="Q106" s="25">
        <v>-267529080.69983062</v>
      </c>
      <c r="R106" s="25">
        <v>-288388685.23607337</v>
      </c>
      <c r="S106" s="25">
        <v>-310857683.30467528</v>
      </c>
      <c r="T106" s="25">
        <v>-297840058.56258112</v>
      </c>
      <c r="U106" s="25">
        <v>-285845616.37625182</v>
      </c>
      <c r="V106" s="25">
        <v>-261133088.73024851</v>
      </c>
      <c r="W106" s="25">
        <v>-230617199.48760739</v>
      </c>
      <c r="X106" s="25">
        <v>-195990466.94308347</v>
      </c>
      <c r="Y106" s="25">
        <v>-174950398.32422969</v>
      </c>
      <c r="Z106" s="25">
        <v>-151621085.02994218</v>
      </c>
      <c r="AA106" s="25">
        <v>-132794016.51976416</v>
      </c>
      <c r="AB106" s="25">
        <v>-117335863.86490965</v>
      </c>
      <c r="AC106" s="25">
        <v>-107563932.5816911</v>
      </c>
      <c r="AD106" s="25">
        <v>-99149789.961800724</v>
      </c>
      <c r="AE106" s="25">
        <v>-94830892.729354322</v>
      </c>
      <c r="AF106" s="25">
        <v>-90712457.661135823</v>
      </c>
      <c r="AG106" s="25">
        <v>-91995640.683219731</v>
      </c>
      <c r="AH106" s="25">
        <v>-91201887.993596345</v>
      </c>
      <c r="AI106" s="25">
        <v>-93504782.547648519</v>
      </c>
      <c r="AJ106" s="25">
        <v>-93207401.782437608</v>
      </c>
      <c r="AK106" s="25">
        <v>-96537156.166505203</v>
      </c>
      <c r="AL106" s="25">
        <v>-96703378.029660851</v>
      </c>
      <c r="AM106" s="25">
        <v>-100689433.79002522</v>
      </c>
      <c r="AN106" s="25">
        <v>-101398954.19010743</v>
      </c>
      <c r="AO106" s="25">
        <v>-105697703.01129737</v>
      </c>
      <c r="AP106" s="25">
        <v>-106900967.67599022</v>
      </c>
      <c r="AQ106" s="25">
        <v>-111761282.10223594</v>
      </c>
      <c r="AR106" s="25">
        <v>-112191759.5154976</v>
      </c>
      <c r="AS106" s="25">
        <v>-115302428.67659384</v>
      </c>
    </row>
    <row r="107" spans="1:45">
      <c r="A107" s="21" t="s">
        <v>144</v>
      </c>
      <c r="C107" s="21" t="s">
        <v>135</v>
      </c>
      <c r="D107" s="21" t="s">
        <v>131</v>
      </c>
      <c r="E107" s="21" t="s">
        <v>19</v>
      </c>
      <c r="F107" s="25">
        <v>-4770488.85804273</v>
      </c>
      <c r="G107" s="25">
        <v>-5458658.550927137</v>
      </c>
      <c r="H107" s="25">
        <v>-6245539.0816019084</v>
      </c>
      <c r="I107" s="25">
        <v>-7665916.338011126</v>
      </c>
      <c r="J107" s="25">
        <v>-9316997.7436826359</v>
      </c>
      <c r="K107" s="25">
        <v>-10886364.567133764</v>
      </c>
      <c r="L107" s="25">
        <v>-12423836.201466899</v>
      </c>
      <c r="M107" s="25">
        <v>-13656828.800780987</v>
      </c>
      <c r="N107" s="25">
        <v>-14819338.475460824</v>
      </c>
      <c r="O107" s="25">
        <v>-16809730.284163915</v>
      </c>
      <c r="P107" s="25">
        <v>-18728147.515170291</v>
      </c>
      <c r="Q107" s="25">
        <v>-20448000.847713895</v>
      </c>
      <c r="R107" s="25">
        <v>-22339799.500618853</v>
      </c>
      <c r="S107" s="25">
        <v>-23580826.517223686</v>
      </c>
      <c r="T107" s="25">
        <v>-22710771.967761379</v>
      </c>
      <c r="U107" s="25">
        <v>-21306253.704991199</v>
      </c>
      <c r="V107" s="25">
        <v>-19662555.133917697</v>
      </c>
      <c r="W107" s="25">
        <v>-17174233.487557031</v>
      </c>
      <c r="X107" s="25">
        <v>-14848683.167599913</v>
      </c>
      <c r="Y107" s="25">
        <v>-13208175.928342992</v>
      </c>
      <c r="Z107" s="25">
        <v>-11795271.823412515</v>
      </c>
      <c r="AA107" s="25">
        <v>-10427144.760391755</v>
      </c>
      <c r="AB107" s="25">
        <v>-9492193.7863076236</v>
      </c>
      <c r="AC107" s="25">
        <v>-8775113.7823378835</v>
      </c>
      <c r="AD107" s="25">
        <v>-8281381.2068464356</v>
      </c>
      <c r="AE107" s="25">
        <v>-7915267.5050646113</v>
      </c>
      <c r="AF107" s="25">
        <v>-7664803.2086117417</v>
      </c>
      <c r="AG107" s="25">
        <v>-7575518.5300756674</v>
      </c>
      <c r="AH107" s="25">
        <v>-7528099.690676773</v>
      </c>
      <c r="AI107" s="25">
        <v>-7474273.8402562039</v>
      </c>
      <c r="AJ107" s="25">
        <v>-7432444.5939095914</v>
      </c>
      <c r="AK107" s="25">
        <v>-7403717.1605662061</v>
      </c>
      <c r="AL107" s="25">
        <v>-7378994.1195834754</v>
      </c>
      <c r="AM107" s="25">
        <v>-7359414.7069055913</v>
      </c>
      <c r="AN107" s="25">
        <v>-7351215.7965724599</v>
      </c>
      <c r="AO107" s="25">
        <v>-7336579.5242317077</v>
      </c>
      <c r="AP107" s="25">
        <v>-7335239.0634347275</v>
      </c>
      <c r="AQ107" s="25">
        <v>-7335652.7957474068</v>
      </c>
      <c r="AR107" s="25">
        <v>-7332226.5855305959</v>
      </c>
      <c r="AS107" s="25">
        <v>-7326158.700321313</v>
      </c>
    </row>
    <row r="108" spans="1:45">
      <c r="A108" s="21" t="s">
        <v>145</v>
      </c>
      <c r="C108" s="21" t="s">
        <v>135</v>
      </c>
      <c r="D108" s="21" t="s">
        <v>34</v>
      </c>
      <c r="E108" s="21" t="s">
        <v>19</v>
      </c>
      <c r="F108" s="25">
        <v>347866.49071942439</v>
      </c>
      <c r="G108" s="25">
        <v>695732.98143884877</v>
      </c>
      <c r="H108" s="25">
        <v>1043599.4721582732</v>
      </c>
      <c r="I108" s="25">
        <v>1391465.9628776975</v>
      </c>
      <c r="J108" s="25">
        <v>1739332.4535971219</v>
      </c>
      <c r="K108" s="25">
        <v>2087198.9443165464</v>
      </c>
      <c r="L108" s="25">
        <v>2435065.435035971</v>
      </c>
      <c r="M108" s="25">
        <v>2782931.9257553951</v>
      </c>
      <c r="N108" s="25">
        <v>3130798.4164748196</v>
      </c>
      <c r="O108" s="25">
        <v>3478664.9071942437</v>
      </c>
      <c r="P108" s="25">
        <v>3826531.3979136688</v>
      </c>
      <c r="Q108" s="25">
        <v>4306347.2471818412</v>
      </c>
      <c r="R108" s="25">
        <v>4786163.0964500122</v>
      </c>
      <c r="S108" s="25">
        <v>5265978.945718185</v>
      </c>
      <c r="T108" s="25">
        <v>5745794.794986356</v>
      </c>
      <c r="U108" s="25">
        <v>6225610.6442545289</v>
      </c>
      <c r="V108" s="25">
        <v>6705426.4935227009</v>
      </c>
      <c r="W108" s="25">
        <v>7185242.3427908728</v>
      </c>
      <c r="X108" s="25">
        <v>7665058.1920590438</v>
      </c>
      <c r="Y108" s="25">
        <v>8144874.0413272176</v>
      </c>
      <c r="Z108" s="25">
        <v>8624689.8905953895</v>
      </c>
      <c r="AA108" s="25">
        <v>9104505.7398635596</v>
      </c>
      <c r="AB108" s="25">
        <v>9584321.5891317334</v>
      </c>
      <c r="AC108" s="25">
        <v>10064137.438399903</v>
      </c>
      <c r="AD108" s="25">
        <v>10543953.287668075</v>
      </c>
      <c r="AE108" s="25">
        <v>11023769.136936249</v>
      </c>
      <c r="AF108" s="25">
        <v>11503584.986204421</v>
      </c>
      <c r="AG108" s="25">
        <v>11983400.835472593</v>
      </c>
      <c r="AH108" s="25">
        <v>12463216.684740765</v>
      </c>
      <c r="AI108" s="25">
        <v>12943032.534008937</v>
      </c>
      <c r="AJ108" s="25">
        <v>13422848.383277109</v>
      </c>
      <c r="AK108" s="25">
        <v>13902664.232545283</v>
      </c>
      <c r="AL108" s="25">
        <v>14382480.081813453</v>
      </c>
      <c r="AM108" s="25">
        <v>14862295.931081625</v>
      </c>
      <c r="AN108" s="25">
        <v>15342111.780349797</v>
      </c>
      <c r="AO108" s="25">
        <v>15821927.629617967</v>
      </c>
      <c r="AP108" s="25">
        <v>16301743.478886137</v>
      </c>
      <c r="AQ108" s="25">
        <v>16781559.328154311</v>
      </c>
      <c r="AR108" s="25">
        <v>17261375.177422479</v>
      </c>
      <c r="AS108" s="25">
        <v>17741191.026690647</v>
      </c>
    </row>
    <row r="109" spans="1:45">
      <c r="A109" s="21" t="s">
        <v>146</v>
      </c>
      <c r="C109" s="21" t="s">
        <v>135</v>
      </c>
      <c r="D109" s="21" t="s">
        <v>147</v>
      </c>
      <c r="E109" s="21" t="s">
        <v>19</v>
      </c>
      <c r="F109" s="25">
        <v>0</v>
      </c>
      <c r="G109" s="25">
        <v>0</v>
      </c>
      <c r="H109" s="25">
        <v>0</v>
      </c>
      <c r="I109" s="25">
        <v>0</v>
      </c>
      <c r="J109" s="25">
        <v>0</v>
      </c>
      <c r="K109" s="25">
        <v>0</v>
      </c>
      <c r="L109" s="25">
        <v>0</v>
      </c>
      <c r="M109" s="25">
        <v>0</v>
      </c>
      <c r="N109" s="25">
        <v>0</v>
      </c>
      <c r="O109" s="25">
        <v>0</v>
      </c>
      <c r="P109" s="25">
        <v>0</v>
      </c>
      <c r="Q109" s="25">
        <v>-2376000.0000000005</v>
      </c>
      <c r="R109" s="25">
        <v>-4752000.0000000009</v>
      </c>
      <c r="S109" s="25">
        <v>-7128000.0000000009</v>
      </c>
      <c r="T109" s="25">
        <v>-9504000.0000000019</v>
      </c>
      <c r="U109" s="25">
        <v>-11880000.000000002</v>
      </c>
      <c r="V109" s="25">
        <v>-14256000.000000002</v>
      </c>
      <c r="W109" s="25">
        <v>-16632000.000000004</v>
      </c>
      <c r="X109" s="25">
        <v>-19008000.000000004</v>
      </c>
      <c r="Y109" s="25">
        <v>-21384000</v>
      </c>
      <c r="Z109" s="25">
        <v>-23760000.000000004</v>
      </c>
      <c r="AA109" s="25">
        <v>-26136000</v>
      </c>
      <c r="AB109" s="25">
        <v>-28512000.000000004</v>
      </c>
      <c r="AC109" s="25">
        <v>-30888000.000000011</v>
      </c>
      <c r="AD109" s="25">
        <v>-33264000.000000007</v>
      </c>
      <c r="AE109" s="25">
        <v>-35640000.000000007</v>
      </c>
      <c r="AF109" s="25">
        <v>-38016000.000000007</v>
      </c>
      <c r="AG109" s="25">
        <v>-40392000.000000007</v>
      </c>
      <c r="AH109" s="25">
        <v>-42768000.000000015</v>
      </c>
      <c r="AI109" s="25">
        <v>-45144000.000000022</v>
      </c>
      <c r="AJ109" s="25">
        <v>-47520000.000000022</v>
      </c>
      <c r="AK109" s="25">
        <v>-49896000.00000003</v>
      </c>
      <c r="AL109" s="25">
        <v>-52272000.000000022</v>
      </c>
      <c r="AM109" s="25">
        <v>-54648000.000000022</v>
      </c>
      <c r="AN109" s="25">
        <v>-57024000.00000003</v>
      </c>
      <c r="AO109" s="25">
        <v>-59400000.000000037</v>
      </c>
      <c r="AP109" s="25">
        <v>-61776000.00000003</v>
      </c>
      <c r="AQ109" s="25">
        <v>-64152000.00000003</v>
      </c>
      <c r="AR109" s="25">
        <v>-66528000.000000037</v>
      </c>
      <c r="AS109" s="25">
        <v>-68904000.000000045</v>
      </c>
    </row>
    <row r="110" spans="1:45">
      <c r="A110" s="21" t="s">
        <v>175</v>
      </c>
      <c r="C110" s="21" t="s">
        <v>135</v>
      </c>
      <c r="D110" s="21" t="s">
        <v>6</v>
      </c>
      <c r="E110" s="21" t="s">
        <v>19</v>
      </c>
      <c r="F110" s="25">
        <v>-149830398.29087329</v>
      </c>
      <c r="G110" s="25">
        <v>-154365291.94344974</v>
      </c>
      <c r="H110" s="25">
        <v>-157621191.70051315</v>
      </c>
      <c r="I110" s="25">
        <v>-165841717.4241074</v>
      </c>
      <c r="J110" s="25">
        <v>-174462407.93380523</v>
      </c>
      <c r="K110" s="25">
        <v>-187593646.79090989</v>
      </c>
      <c r="L110" s="25">
        <v>-194417453.368945</v>
      </c>
      <c r="M110" s="25">
        <v>-205648220.10750318</v>
      </c>
      <c r="N110" s="25">
        <v>-210248202.54881424</v>
      </c>
      <c r="O110" s="25">
        <v>-235855117.70466232</v>
      </c>
      <c r="P110" s="25">
        <v>-255385728.17597499</v>
      </c>
      <c r="Q110" s="25">
        <v>-286046734.30036271</v>
      </c>
      <c r="R110" s="25">
        <v>-310694321.64024222</v>
      </c>
      <c r="S110" s="25">
        <v>-336300530.87618077</v>
      </c>
      <c r="T110" s="25">
        <v>-324309035.73535615</v>
      </c>
      <c r="U110" s="25">
        <v>-312806259.43698853</v>
      </c>
      <c r="V110" s="25">
        <v>-288346217.3706435</v>
      </c>
      <c r="W110" s="25">
        <v>-257238190.63237354</v>
      </c>
      <c r="X110" s="25">
        <v>-222182091.91862434</v>
      </c>
      <c r="Y110" s="25">
        <v>-201397700.21124548</v>
      </c>
      <c r="Z110" s="25">
        <v>-178551666.96275932</v>
      </c>
      <c r="AA110" s="25">
        <v>-160252655.54029232</v>
      </c>
      <c r="AB110" s="25">
        <v>-145755736.06208554</v>
      </c>
      <c r="AC110" s="25">
        <v>-137162908.92562908</v>
      </c>
      <c r="AD110" s="25">
        <v>-130151217.88097909</v>
      </c>
      <c r="AE110" s="25">
        <v>-127362391.09748268</v>
      </c>
      <c r="AF110" s="25">
        <v>-124889675.88354316</v>
      </c>
      <c r="AG110" s="25">
        <v>-127979758.37782282</v>
      </c>
      <c r="AH110" s="25">
        <v>-129034770.99953237</v>
      </c>
      <c r="AI110" s="25">
        <v>-133180023.85389581</v>
      </c>
      <c r="AJ110" s="25">
        <v>-134736997.99307013</v>
      </c>
      <c r="AK110" s="25">
        <v>-139934209.09452617</v>
      </c>
      <c r="AL110" s="25">
        <v>-141971892.06743088</v>
      </c>
      <c r="AM110" s="25">
        <v>-147834552.56584921</v>
      </c>
      <c r="AN110" s="25">
        <v>-150432058.20633012</v>
      </c>
      <c r="AO110" s="25">
        <v>-156612354.90591115</v>
      </c>
      <c r="AP110" s="25">
        <v>-159710463.26053882</v>
      </c>
      <c r="AQ110" s="25">
        <v>-166467375.56982905</v>
      </c>
      <c r="AR110" s="25">
        <v>-168790610.92360574</v>
      </c>
      <c r="AS110" s="25">
        <v>-173791396.35022455</v>
      </c>
    </row>
    <row r="111" spans="1:45">
      <c r="A111" s="21" t="s">
        <v>149</v>
      </c>
      <c r="C111" s="21" t="s">
        <v>150</v>
      </c>
      <c r="D111" s="21" t="s">
        <v>130</v>
      </c>
      <c r="E111" s="21" t="s">
        <v>19</v>
      </c>
      <c r="F111" s="25">
        <v>-159178868.15450695</v>
      </c>
      <c r="G111" s="25">
        <v>-163803025.21364409</v>
      </c>
      <c r="H111" s="25">
        <v>-167411296.0705311</v>
      </c>
      <c r="I111" s="25">
        <v>-175437090.67590529</v>
      </c>
      <c r="J111" s="25">
        <v>-184193638.37189427</v>
      </c>
      <c r="K111" s="25">
        <v>-197155756.0741443</v>
      </c>
      <c r="L111" s="25">
        <v>-203962975.46614051</v>
      </c>
      <c r="M111" s="25">
        <v>-215332314.03675717</v>
      </c>
      <c r="N111" s="25">
        <v>-220149463.09859142</v>
      </c>
      <c r="O111" s="25">
        <v>-247188908.41893834</v>
      </c>
      <c r="P111" s="25">
        <v>-268192544.35850653</v>
      </c>
      <c r="Q111" s="25">
        <v>-299232591.37900436</v>
      </c>
      <c r="R111" s="25">
        <v>-323847732.16433924</v>
      </c>
      <c r="S111" s="25">
        <v>-350149827.19388503</v>
      </c>
      <c r="T111" s="25">
        <v>-336660362.93718547</v>
      </c>
      <c r="U111" s="25">
        <v>-324042442.84547186</v>
      </c>
      <c r="V111" s="25">
        <v>-296873699.04334098</v>
      </c>
      <c r="W111" s="25">
        <v>-262703857.69710097</v>
      </c>
      <c r="X111" s="25">
        <v>-223773087.24322587</v>
      </c>
      <c r="Y111" s="25">
        <v>-199773378.66887423</v>
      </c>
      <c r="Z111" s="25">
        <v>-173318339.27541572</v>
      </c>
      <c r="AA111" s="25">
        <v>-151608380.85308045</v>
      </c>
      <c r="AB111" s="25">
        <v>-133908598.51166871</v>
      </c>
      <c r="AC111" s="25">
        <v>-122377069.59797028</v>
      </c>
      <c r="AD111" s="25">
        <v>-112578301.75892818</v>
      </c>
      <c r="AE111" s="25">
        <v>-107181593.45216377</v>
      </c>
      <c r="AF111" s="25">
        <v>-102200553.75506309</v>
      </c>
      <c r="AG111" s="25">
        <v>-103087831.78314033</v>
      </c>
      <c r="AH111" s="25">
        <v>-101834075.85645875</v>
      </c>
      <c r="AI111" s="25">
        <v>-103924826.93870182</v>
      </c>
      <c r="AJ111" s="25">
        <v>-103313789.27825443</v>
      </c>
      <c r="AK111" s="25">
        <v>-106699100.1861622</v>
      </c>
      <c r="AL111" s="25">
        <v>-106736237.09963413</v>
      </c>
      <c r="AM111" s="25">
        <v>-111163450.60078423</v>
      </c>
      <c r="AN111" s="25">
        <v>-112005633.06927982</v>
      </c>
      <c r="AO111" s="25">
        <v>-117078105.86772609</v>
      </c>
      <c r="AP111" s="25">
        <v>-118704289.51110563</v>
      </c>
      <c r="AQ111" s="25">
        <v>-124682896.61350255</v>
      </c>
      <c r="AR111" s="25">
        <v>-125369341.24236818</v>
      </c>
      <c r="AS111" s="25">
        <v>-129217183.20509411</v>
      </c>
    </row>
    <row r="112" spans="1:45">
      <c r="A112" s="21" t="s">
        <v>151</v>
      </c>
      <c r="C112" s="21" t="s">
        <v>150</v>
      </c>
      <c r="D112" s="21" t="s">
        <v>131</v>
      </c>
      <c r="E112" s="21" t="s">
        <v>19</v>
      </c>
      <c r="F112" s="25">
        <v>-12352956.848894691</v>
      </c>
      <c r="G112" s="25">
        <v>-14134183.416766951</v>
      </c>
      <c r="H112" s="25">
        <v>-16012136.845814103</v>
      </c>
      <c r="I112" s="25">
        <v>-19511564.124424707</v>
      </c>
      <c r="J112" s="25">
        <v>-23420108.193761021</v>
      </c>
      <c r="K112" s="25">
        <v>-27060273.347076096</v>
      </c>
      <c r="L112" s="25">
        <v>-30563984.094084449</v>
      </c>
      <c r="M112" s="25">
        <v>-33450275.990084536</v>
      </c>
      <c r="N112" s="25">
        <v>-36195070.266092993</v>
      </c>
      <c r="O112" s="25">
        <v>-41247703.749304272</v>
      </c>
      <c r="P112" s="25">
        <v>-46045647.949683234</v>
      </c>
      <c r="Q112" s="25">
        <v>-50467185.038710013</v>
      </c>
      <c r="R112" s="25">
        <v>-55152996.876716599</v>
      </c>
      <c r="S112" s="25">
        <v>-59087726.008055821</v>
      </c>
      <c r="T112" s="25">
        <v>-59191060.792000674</v>
      </c>
      <c r="U112" s="25">
        <v>-58807442.489857838</v>
      </c>
      <c r="V112" s="25">
        <v>-58178615.055591464</v>
      </c>
      <c r="W112" s="25">
        <v>-56915401.70760522</v>
      </c>
      <c r="X112" s="25">
        <v>-55780245.272932604</v>
      </c>
      <c r="Y112" s="25">
        <v>-55263928.245989844</v>
      </c>
      <c r="Z112" s="25">
        <v>-54949299.2990546</v>
      </c>
      <c r="AA112" s="25">
        <v>-54686965.619412705</v>
      </c>
      <c r="AB112" s="25">
        <v>-54697884.45435594</v>
      </c>
      <c r="AC112" s="25">
        <v>-54734137.092519425</v>
      </c>
      <c r="AD112" s="25">
        <v>-54710009.836985633</v>
      </c>
      <c r="AE112" s="25">
        <v>-54639729.36273481</v>
      </c>
      <c r="AF112" s="25">
        <v>-54541259.7724839</v>
      </c>
      <c r="AG112" s="25">
        <v>-54326821.031183884</v>
      </c>
      <c r="AH112" s="25">
        <v>-54152139.558249846</v>
      </c>
      <c r="AI112" s="25">
        <v>-54100909.703358948</v>
      </c>
      <c r="AJ112" s="25">
        <v>-54102847.379802361</v>
      </c>
      <c r="AK112" s="25">
        <v>-54151013.661256947</v>
      </c>
      <c r="AL112" s="25">
        <v>-54280675.59422195</v>
      </c>
      <c r="AM112" s="25">
        <v>-54457096.086170733</v>
      </c>
      <c r="AN112" s="25">
        <v>-54667993.445125721</v>
      </c>
      <c r="AO112" s="25">
        <v>-54997458.552551076</v>
      </c>
      <c r="AP112" s="25">
        <v>-55306804.000016607</v>
      </c>
      <c r="AQ112" s="25">
        <v>-55670389.581755802</v>
      </c>
      <c r="AR112" s="25">
        <v>-55878249.73672349</v>
      </c>
      <c r="AS112" s="25">
        <v>-56109005.759185523</v>
      </c>
    </row>
    <row r="113" spans="1:45">
      <c r="A113" s="21" t="s">
        <v>152</v>
      </c>
      <c r="C113" s="21" t="s">
        <v>150</v>
      </c>
      <c r="D113" s="21" t="s">
        <v>34</v>
      </c>
      <c r="E113" s="21" t="s">
        <v>19</v>
      </c>
      <c r="F113" s="25">
        <v>0</v>
      </c>
      <c r="G113" s="25">
        <v>0</v>
      </c>
      <c r="H113" s="25">
        <v>0</v>
      </c>
      <c r="I113" s="25">
        <v>0</v>
      </c>
      <c r="J113" s="25">
        <v>0</v>
      </c>
      <c r="K113" s="25">
        <v>0</v>
      </c>
      <c r="L113" s="25">
        <v>0</v>
      </c>
      <c r="M113" s="25">
        <v>0</v>
      </c>
      <c r="N113" s="25">
        <v>0</v>
      </c>
      <c r="O113" s="25">
        <v>0</v>
      </c>
      <c r="P113" s="25">
        <v>0</v>
      </c>
      <c r="Q113" s="25">
        <v>0</v>
      </c>
      <c r="R113" s="25">
        <v>0</v>
      </c>
      <c r="S113" s="25">
        <v>0</v>
      </c>
      <c r="T113" s="25">
        <v>0</v>
      </c>
      <c r="U113" s="25">
        <v>0</v>
      </c>
      <c r="V113" s="25">
        <v>0</v>
      </c>
      <c r="W113" s="25">
        <v>0</v>
      </c>
      <c r="X113" s="25">
        <v>0</v>
      </c>
      <c r="Y113" s="25">
        <v>0</v>
      </c>
      <c r="Z113" s="25">
        <v>0</v>
      </c>
      <c r="AA113" s="25">
        <v>0</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row>
    <row r="114" spans="1:45">
      <c r="A114" s="21" t="s">
        <v>153</v>
      </c>
      <c r="C114" s="21" t="s">
        <v>150</v>
      </c>
      <c r="D114" s="21" t="s">
        <v>84</v>
      </c>
      <c r="E114" s="21" t="s">
        <v>19</v>
      </c>
      <c r="F114" s="25">
        <v>415270.73897999991</v>
      </c>
      <c r="G114" s="25">
        <v>830541.47795999981</v>
      </c>
      <c r="H114" s="25">
        <v>1245812.2169399997</v>
      </c>
      <c r="I114" s="25">
        <v>1661082.9559199996</v>
      </c>
      <c r="J114" s="25">
        <v>2076353.6948999993</v>
      </c>
      <c r="K114" s="25">
        <v>2491624.4338799994</v>
      </c>
      <c r="L114" s="25">
        <v>2906895.1728599994</v>
      </c>
      <c r="M114" s="25">
        <v>3322165.9118399993</v>
      </c>
      <c r="N114" s="25">
        <v>3737436.6508199992</v>
      </c>
      <c r="O114" s="25">
        <v>4152707.3897999986</v>
      </c>
      <c r="P114" s="25">
        <v>4567978.128779999</v>
      </c>
      <c r="Q114" s="25">
        <v>5140765.35495931</v>
      </c>
      <c r="R114" s="25">
        <v>5713552.5811386202</v>
      </c>
      <c r="S114" s="25">
        <v>6286339.8073179312</v>
      </c>
      <c r="T114" s="25">
        <v>6859127.0334972413</v>
      </c>
      <c r="U114" s="25">
        <v>7431914.2596765533</v>
      </c>
      <c r="V114" s="25">
        <v>8004701.4858558634</v>
      </c>
      <c r="W114" s="25">
        <v>8577488.7120351736</v>
      </c>
      <c r="X114" s="25">
        <v>9150275.9382144827</v>
      </c>
      <c r="Y114" s="25">
        <v>9723063.1643937957</v>
      </c>
      <c r="Z114" s="25">
        <v>10295850.390573107</v>
      </c>
      <c r="AA114" s="25">
        <v>10868637.616752416</v>
      </c>
      <c r="AB114" s="25">
        <v>11441424.842931727</v>
      </c>
      <c r="AC114" s="25">
        <v>12014212.069111036</v>
      </c>
      <c r="AD114" s="25">
        <v>12586999.295290347</v>
      </c>
      <c r="AE114" s="25">
        <v>13159786.52146966</v>
      </c>
      <c r="AF114" s="25">
        <v>13732573.747648971</v>
      </c>
      <c r="AG114" s="25">
        <v>14305360.973828282</v>
      </c>
      <c r="AH114" s="25">
        <v>14878148.200007591</v>
      </c>
      <c r="AI114" s="25">
        <v>15450935.426186902</v>
      </c>
      <c r="AJ114" s="25">
        <v>16023722.652366214</v>
      </c>
      <c r="AK114" s="25">
        <v>16596509.878545525</v>
      </c>
      <c r="AL114" s="25">
        <v>17169297.104724836</v>
      </c>
      <c r="AM114" s="25">
        <v>17742084.330904145</v>
      </c>
      <c r="AN114" s="25">
        <v>18314871.557083458</v>
      </c>
      <c r="AO114" s="25">
        <v>18887658.783262763</v>
      </c>
      <c r="AP114" s="25">
        <v>19460446.009442072</v>
      </c>
      <c r="AQ114" s="25">
        <v>20033233.235621385</v>
      </c>
      <c r="AR114" s="25">
        <v>20606020.461800691</v>
      </c>
      <c r="AS114" s="25">
        <v>21178807.687979996</v>
      </c>
    </row>
    <row r="115" spans="1:45">
      <c r="A115" s="21" t="s">
        <v>176</v>
      </c>
      <c r="C115" s="21" t="s">
        <v>150</v>
      </c>
      <c r="D115" s="21" t="s">
        <v>6</v>
      </c>
      <c r="E115" s="21" t="s">
        <v>19</v>
      </c>
      <c r="F115" s="25">
        <v>-171116554.26442164</v>
      </c>
      <c r="G115" s="25">
        <v>-177106667.15245104</v>
      </c>
      <c r="H115" s="25">
        <v>-182177620.69940522</v>
      </c>
      <c r="I115" s="25">
        <v>-193287571.84440997</v>
      </c>
      <c r="J115" s="25">
        <v>-205537392.87075529</v>
      </c>
      <c r="K115" s="25">
        <v>-221724404.98734039</v>
      </c>
      <c r="L115" s="25">
        <v>-231620064.38736495</v>
      </c>
      <c r="M115" s="25">
        <v>-245460424.11500171</v>
      </c>
      <c r="N115" s="25">
        <v>-252607096.71386442</v>
      </c>
      <c r="O115" s="25">
        <v>-284283904.77844262</v>
      </c>
      <c r="P115" s="25">
        <v>-309670214.17940974</v>
      </c>
      <c r="Q115" s="25">
        <v>-344559011.06275505</v>
      </c>
      <c r="R115" s="25">
        <v>-373287176.45991725</v>
      </c>
      <c r="S115" s="25">
        <v>-402951213.39462292</v>
      </c>
      <c r="T115" s="25">
        <v>-388992296.6956889</v>
      </c>
      <c r="U115" s="25">
        <v>-375417971.07565314</v>
      </c>
      <c r="V115" s="25">
        <v>-347047612.61307657</v>
      </c>
      <c r="W115" s="25">
        <v>-311041770.692671</v>
      </c>
      <c r="X115" s="25">
        <v>-270403056.57794398</v>
      </c>
      <c r="Y115" s="25">
        <v>-245314243.75047028</v>
      </c>
      <c r="Z115" s="25">
        <v>-217971788.1838972</v>
      </c>
      <c r="AA115" s="25">
        <v>-195426708.85574076</v>
      </c>
      <c r="AB115" s="25">
        <v>-177165058.12309292</v>
      </c>
      <c r="AC115" s="25">
        <v>-165096994.62137866</v>
      </c>
      <c r="AD115" s="25">
        <v>-154701312.30062348</v>
      </c>
      <c r="AE115" s="25">
        <v>-148661536.29342893</v>
      </c>
      <c r="AF115" s="25">
        <v>-143009239.77989802</v>
      </c>
      <c r="AG115" s="25">
        <v>-143109291.84049591</v>
      </c>
      <c r="AH115" s="25">
        <v>-141108067.21470103</v>
      </c>
      <c r="AI115" s="25">
        <v>-142574801.21587387</v>
      </c>
      <c r="AJ115" s="25">
        <v>-141392914.00569057</v>
      </c>
      <c r="AK115" s="25">
        <v>-144253603.96887362</v>
      </c>
      <c r="AL115" s="25">
        <v>-143847615.58913124</v>
      </c>
      <c r="AM115" s="25">
        <v>-147878462.35605082</v>
      </c>
      <c r="AN115" s="25">
        <v>-148358754.95732209</v>
      </c>
      <c r="AO115" s="25">
        <v>-153187905.63701442</v>
      </c>
      <c r="AP115" s="25">
        <v>-154550647.50168017</v>
      </c>
      <c r="AQ115" s="25">
        <v>-160320052.95963696</v>
      </c>
      <c r="AR115" s="25">
        <v>-160641570.51729098</v>
      </c>
      <c r="AS115" s="25">
        <v>-164147381.27629966</v>
      </c>
    </row>
    <row r="116" spans="1:45" hidden="1">
      <c r="D116" s="21" t="s">
        <v>155</v>
      </c>
      <c r="E116" s="21" t="s">
        <v>156</v>
      </c>
      <c r="F116" s="27" t="s">
        <v>157</v>
      </c>
      <c r="G116" s="27" t="s">
        <v>157</v>
      </c>
      <c r="H116" s="27" t="s">
        <v>157</v>
      </c>
      <c r="I116" s="27" t="s">
        <v>157</v>
      </c>
      <c r="J116" s="27" t="s">
        <v>157</v>
      </c>
      <c r="K116" s="27" t="s">
        <v>157</v>
      </c>
      <c r="L116" s="27" t="s">
        <v>157</v>
      </c>
      <c r="M116" s="27" t="s">
        <v>157</v>
      </c>
      <c r="N116" s="27" t="s">
        <v>157</v>
      </c>
      <c r="O116" s="27" t="s">
        <v>157</v>
      </c>
      <c r="P116" s="27" t="s">
        <v>157</v>
      </c>
      <c r="Q116" s="27" t="s">
        <v>157</v>
      </c>
      <c r="R116" s="27" t="s">
        <v>157</v>
      </c>
      <c r="S116" s="27" t="s">
        <v>157</v>
      </c>
      <c r="T116" s="27" t="s">
        <v>157</v>
      </c>
      <c r="U116" s="27" t="s">
        <v>157</v>
      </c>
      <c r="V116" s="27" t="s">
        <v>157</v>
      </c>
      <c r="W116" s="27" t="s">
        <v>157</v>
      </c>
      <c r="X116" s="27" t="s">
        <v>157</v>
      </c>
      <c r="Y116" s="27" t="s">
        <v>157</v>
      </c>
      <c r="Z116" s="27" t="s">
        <v>157</v>
      </c>
      <c r="AA116" s="27" t="s">
        <v>157</v>
      </c>
      <c r="AB116" s="27" t="s">
        <v>157</v>
      </c>
      <c r="AC116" s="27" t="s">
        <v>157</v>
      </c>
      <c r="AD116" s="27" t="s">
        <v>157</v>
      </c>
      <c r="AE116" s="27" t="s">
        <v>157</v>
      </c>
      <c r="AF116" s="27" t="s">
        <v>157</v>
      </c>
      <c r="AG116" s="27" t="s">
        <v>157</v>
      </c>
      <c r="AH116" s="27" t="s">
        <v>157</v>
      </c>
      <c r="AI116" s="27" t="s">
        <v>157</v>
      </c>
      <c r="AJ116" s="27" t="s">
        <v>157</v>
      </c>
      <c r="AK116" s="27" t="s">
        <v>157</v>
      </c>
      <c r="AL116" s="27" t="s">
        <v>157</v>
      </c>
      <c r="AM116" s="27" t="s">
        <v>157</v>
      </c>
      <c r="AN116" s="27">
        <v>2053</v>
      </c>
      <c r="AO116" s="27">
        <v>2054</v>
      </c>
      <c r="AP116" s="27">
        <v>2055</v>
      </c>
      <c r="AQ116" s="27">
        <v>2056</v>
      </c>
      <c r="AR116" s="27">
        <v>2057</v>
      </c>
      <c r="AS116" s="27">
        <v>2058</v>
      </c>
    </row>
    <row r="117" spans="1:45" hidden="1">
      <c r="D117" s="20" t="s">
        <v>177</v>
      </c>
    </row>
    <row r="118" spans="1:45" hidden="1">
      <c r="D118" s="28" t="s">
        <v>170</v>
      </c>
      <c r="E118" s="25">
        <v>34</v>
      </c>
    </row>
    <row r="119" spans="1:45" hidden="1">
      <c r="D119" s="28" t="s">
        <v>172</v>
      </c>
      <c r="E119" s="27">
        <v>2053</v>
      </c>
    </row>
    <row r="120" spans="1:45" hidden="1">
      <c r="A120" s="20" t="s">
        <v>178</v>
      </c>
      <c r="B120" s="20"/>
    </row>
    <row r="121" spans="1:45" hidden="1">
      <c r="A121" s="21" t="s">
        <v>146</v>
      </c>
      <c r="C121" s="21" t="s">
        <v>135</v>
      </c>
      <c r="D121" s="21" t="s">
        <v>147</v>
      </c>
      <c r="E121" s="21" t="s">
        <v>19</v>
      </c>
      <c r="F121" s="25">
        <v>0</v>
      </c>
      <c r="G121" s="25">
        <v>0</v>
      </c>
      <c r="H121" s="25">
        <v>0</v>
      </c>
      <c r="I121" s="25">
        <v>0</v>
      </c>
      <c r="J121" s="25">
        <v>0</v>
      </c>
      <c r="K121" s="25">
        <v>0</v>
      </c>
      <c r="L121" s="25">
        <v>0</v>
      </c>
      <c r="M121" s="25">
        <v>0</v>
      </c>
      <c r="N121" s="25">
        <v>0</v>
      </c>
      <c r="O121" s="25">
        <v>0</v>
      </c>
      <c r="P121" s="25">
        <v>0</v>
      </c>
      <c r="Q121" s="25">
        <v>2376000.0000000005</v>
      </c>
      <c r="R121" s="25">
        <v>4752000.0000000009</v>
      </c>
      <c r="S121" s="25">
        <v>7128000.0000000009</v>
      </c>
      <c r="T121" s="25">
        <v>9504000.0000000019</v>
      </c>
      <c r="U121" s="25">
        <v>11880000.000000002</v>
      </c>
      <c r="V121" s="25">
        <v>14256000.000000002</v>
      </c>
      <c r="W121" s="25">
        <v>16632000.000000004</v>
      </c>
      <c r="X121" s="25">
        <v>19008000.000000004</v>
      </c>
      <c r="Y121" s="25">
        <v>21384000</v>
      </c>
      <c r="Z121" s="25">
        <v>23760000.000000004</v>
      </c>
      <c r="AA121" s="25">
        <v>26136000</v>
      </c>
      <c r="AB121" s="25">
        <v>28512000.000000004</v>
      </c>
      <c r="AC121" s="25">
        <v>30888000.000000011</v>
      </c>
      <c r="AD121" s="25">
        <v>33264000.000000007</v>
      </c>
      <c r="AE121" s="25">
        <v>35640000.000000007</v>
      </c>
      <c r="AF121" s="25">
        <v>38016000.000000007</v>
      </c>
      <c r="AG121" s="25">
        <v>40392000.000000007</v>
      </c>
      <c r="AH121" s="25">
        <v>42768000.000000015</v>
      </c>
      <c r="AI121" s="25">
        <v>45144000.000000022</v>
      </c>
      <c r="AJ121" s="25">
        <v>47520000.000000022</v>
      </c>
      <c r="AK121" s="25">
        <v>49896000.00000003</v>
      </c>
      <c r="AL121" s="25">
        <v>52272000.000000022</v>
      </c>
      <c r="AM121" s="25">
        <v>54648000.000000022</v>
      </c>
      <c r="AN121" s="25">
        <v>57024000.00000003</v>
      </c>
      <c r="AO121" s="25">
        <v>59400000.000000037</v>
      </c>
      <c r="AP121" s="25">
        <v>61776000.00000003</v>
      </c>
      <c r="AQ121" s="25">
        <v>64152000.00000003</v>
      </c>
      <c r="AR121" s="25">
        <v>66528000.000000037</v>
      </c>
      <c r="AS121" s="25">
        <v>68904000.000000045</v>
      </c>
    </row>
    <row r="122" spans="1:45" hidden="1">
      <c r="A122" s="21" t="s">
        <v>148</v>
      </c>
      <c r="C122" s="21" t="s">
        <v>135</v>
      </c>
      <c r="D122" s="21" t="s">
        <v>6</v>
      </c>
      <c r="E122" s="21" t="s">
        <v>19</v>
      </c>
      <c r="F122" s="25">
        <v>149830398.29087329</v>
      </c>
      <c r="G122" s="25">
        <v>154365291.94344974</v>
      </c>
      <c r="H122" s="25">
        <v>157621191.70051315</v>
      </c>
      <c r="I122" s="25">
        <v>165841717.4241074</v>
      </c>
      <c r="J122" s="25">
        <v>174462407.93380523</v>
      </c>
      <c r="K122" s="25">
        <v>187593646.79090989</v>
      </c>
      <c r="L122" s="25">
        <v>194417453.368945</v>
      </c>
      <c r="M122" s="25">
        <v>205648220.10750318</v>
      </c>
      <c r="N122" s="25">
        <v>210248202.54881424</v>
      </c>
      <c r="O122" s="25">
        <v>235855117.70466232</v>
      </c>
      <c r="P122" s="25">
        <v>255385728.17597499</v>
      </c>
      <c r="Q122" s="25">
        <v>286046734.30036271</v>
      </c>
      <c r="R122" s="25">
        <v>310694321.64024222</v>
      </c>
      <c r="S122" s="25">
        <v>336300530.87618077</v>
      </c>
      <c r="T122" s="25">
        <v>324309035.73535615</v>
      </c>
      <c r="U122" s="25">
        <v>312806259.43698853</v>
      </c>
      <c r="V122" s="25">
        <v>288346217.3706435</v>
      </c>
      <c r="W122" s="25">
        <v>257238190.63237354</v>
      </c>
      <c r="X122" s="25">
        <v>222182091.91862434</v>
      </c>
      <c r="Y122" s="25">
        <v>201397700.21124548</v>
      </c>
      <c r="Z122" s="25">
        <v>178551666.96275932</v>
      </c>
      <c r="AA122" s="25">
        <v>160252655.54029232</v>
      </c>
      <c r="AB122" s="25">
        <v>145755736.06208554</v>
      </c>
      <c r="AC122" s="25">
        <v>137162908.92562908</v>
      </c>
      <c r="AD122" s="25">
        <v>130151217.88097909</v>
      </c>
      <c r="AE122" s="25">
        <v>127362391.09748268</v>
      </c>
      <c r="AF122" s="25">
        <v>124889675.88354316</v>
      </c>
      <c r="AG122" s="25">
        <v>127979758.37782282</v>
      </c>
      <c r="AH122" s="25">
        <v>129034770.99953237</v>
      </c>
      <c r="AI122" s="25">
        <v>133180023.85389581</v>
      </c>
      <c r="AJ122" s="25">
        <v>134736997.99307013</v>
      </c>
      <c r="AK122" s="25">
        <v>139934209.09452617</v>
      </c>
      <c r="AL122" s="25">
        <v>141971892.06743088</v>
      </c>
      <c r="AM122" s="25">
        <v>147834552.56584921</v>
      </c>
      <c r="AN122" s="25">
        <v>150432058.20633012</v>
      </c>
      <c r="AO122" s="25">
        <v>156612354.90591115</v>
      </c>
      <c r="AP122" s="25">
        <v>159710463.26053882</v>
      </c>
      <c r="AQ122" s="25">
        <v>166467375.56982905</v>
      </c>
      <c r="AR122" s="25">
        <v>168790610.92360574</v>
      </c>
      <c r="AS122" s="25">
        <v>173791396.35022455</v>
      </c>
    </row>
    <row r="123" spans="1:45" hidden="1">
      <c r="A123" s="21" t="s">
        <v>153</v>
      </c>
      <c r="C123" s="21" t="s">
        <v>150</v>
      </c>
      <c r="D123" s="21" t="s">
        <v>84</v>
      </c>
      <c r="E123" s="21" t="s">
        <v>19</v>
      </c>
      <c r="F123" s="25">
        <v>-415270.73897999991</v>
      </c>
      <c r="G123" s="25">
        <v>-830541.47795999981</v>
      </c>
      <c r="H123" s="25">
        <v>-1245812.2169399997</v>
      </c>
      <c r="I123" s="25">
        <v>-1661082.9559199996</v>
      </c>
      <c r="J123" s="25">
        <v>-2076353.6948999993</v>
      </c>
      <c r="K123" s="25">
        <v>-2491624.4338799994</v>
      </c>
      <c r="L123" s="25">
        <v>-2906895.1728599994</v>
      </c>
      <c r="M123" s="25">
        <v>-3322165.9118399993</v>
      </c>
      <c r="N123" s="25">
        <v>-3737436.6508199992</v>
      </c>
      <c r="O123" s="25">
        <v>-4152707.3897999986</v>
      </c>
      <c r="P123" s="25">
        <v>-4567978.128779999</v>
      </c>
      <c r="Q123" s="25">
        <v>-5140765.35495931</v>
      </c>
      <c r="R123" s="25">
        <v>-5713552.5811386202</v>
      </c>
      <c r="S123" s="25">
        <v>-6286339.8073179312</v>
      </c>
      <c r="T123" s="25">
        <v>-6859127.0334972413</v>
      </c>
      <c r="U123" s="25">
        <v>-7431914.2596765533</v>
      </c>
      <c r="V123" s="25">
        <v>-8004701.4858558634</v>
      </c>
      <c r="W123" s="25">
        <v>-8577488.7120351736</v>
      </c>
      <c r="X123" s="25">
        <v>-9150275.9382144827</v>
      </c>
      <c r="Y123" s="25">
        <v>-9723063.1643937957</v>
      </c>
      <c r="Z123" s="25">
        <v>-10295850.390573107</v>
      </c>
      <c r="AA123" s="25">
        <v>-10868637.616752416</v>
      </c>
      <c r="AB123" s="25">
        <v>-11441424.842931727</v>
      </c>
      <c r="AC123" s="25">
        <v>-12014212.069111036</v>
      </c>
      <c r="AD123" s="25">
        <v>-12586999.295290347</v>
      </c>
      <c r="AE123" s="25">
        <v>-13159786.52146966</v>
      </c>
      <c r="AF123" s="25">
        <v>-13732573.747648971</v>
      </c>
      <c r="AG123" s="25">
        <v>-14305360.973828282</v>
      </c>
      <c r="AH123" s="25">
        <v>-14878148.200007591</v>
      </c>
      <c r="AI123" s="25">
        <v>-15450935.426186902</v>
      </c>
      <c r="AJ123" s="25">
        <v>-16023722.652366214</v>
      </c>
      <c r="AK123" s="25">
        <v>-16596509.878545525</v>
      </c>
      <c r="AL123" s="25">
        <v>-17169297.104724836</v>
      </c>
      <c r="AM123" s="25">
        <v>-17742084.330904145</v>
      </c>
      <c r="AN123" s="25">
        <v>-18314871.557083458</v>
      </c>
      <c r="AO123" s="25">
        <v>-18887658.783262763</v>
      </c>
      <c r="AP123" s="25">
        <v>-19460446.009442072</v>
      </c>
      <c r="AQ123" s="25">
        <v>-20033233.235621385</v>
      </c>
      <c r="AR123" s="25">
        <v>-20606020.461800691</v>
      </c>
      <c r="AS123" s="25">
        <v>-21178807.687979996</v>
      </c>
    </row>
    <row r="124" spans="1:45" hidden="1">
      <c r="A124" s="21" t="s">
        <v>154</v>
      </c>
      <c r="C124" s="21" t="s">
        <v>150</v>
      </c>
      <c r="D124" s="21" t="s">
        <v>6</v>
      </c>
      <c r="E124" s="21" t="s">
        <v>19</v>
      </c>
      <c r="F124" s="25">
        <v>171116554.26442164</v>
      </c>
      <c r="G124" s="25">
        <v>177106667.15245104</v>
      </c>
      <c r="H124" s="25">
        <v>182177620.69940522</v>
      </c>
      <c r="I124" s="25">
        <v>193287571.84440997</v>
      </c>
      <c r="J124" s="25">
        <v>205537392.87075529</v>
      </c>
      <c r="K124" s="25">
        <v>221724404.98734039</v>
      </c>
      <c r="L124" s="25">
        <v>231620064.38736495</v>
      </c>
      <c r="M124" s="25">
        <v>245460424.11500171</v>
      </c>
      <c r="N124" s="25">
        <v>252607096.71386442</v>
      </c>
      <c r="O124" s="25">
        <v>284283904.77844262</v>
      </c>
      <c r="P124" s="25">
        <v>309670214.17940974</v>
      </c>
      <c r="Q124" s="25">
        <v>344559011.06275505</v>
      </c>
      <c r="R124" s="25">
        <v>373287176.45991725</v>
      </c>
      <c r="S124" s="25">
        <v>402951213.39462292</v>
      </c>
      <c r="T124" s="25">
        <v>388992296.6956889</v>
      </c>
      <c r="U124" s="25">
        <v>375417971.07565314</v>
      </c>
      <c r="V124" s="25">
        <v>347047612.61307657</v>
      </c>
      <c r="W124" s="25">
        <v>311041770.692671</v>
      </c>
      <c r="X124" s="25">
        <v>270403056.57794398</v>
      </c>
      <c r="Y124" s="25">
        <v>245314243.75047028</v>
      </c>
      <c r="Z124" s="25">
        <v>217971788.1838972</v>
      </c>
      <c r="AA124" s="25">
        <v>195426708.85574076</v>
      </c>
      <c r="AB124" s="25">
        <v>177165058.12309292</v>
      </c>
      <c r="AC124" s="25">
        <v>165096994.62137866</v>
      </c>
      <c r="AD124" s="25">
        <v>154701312.30062348</v>
      </c>
      <c r="AE124" s="25">
        <v>148661536.29342893</v>
      </c>
      <c r="AF124" s="25">
        <v>143009239.77989802</v>
      </c>
      <c r="AG124" s="25">
        <v>143109291.84049591</v>
      </c>
      <c r="AH124" s="25">
        <v>141108067.21470103</v>
      </c>
      <c r="AI124" s="25">
        <v>142574801.21587387</v>
      </c>
      <c r="AJ124" s="25">
        <v>141392914.00569057</v>
      </c>
      <c r="AK124" s="25">
        <v>144253603.96887362</v>
      </c>
      <c r="AL124" s="25">
        <v>143847615.58913124</v>
      </c>
      <c r="AM124" s="25">
        <v>147878462.35605082</v>
      </c>
      <c r="AN124" s="25">
        <v>148358754.95732209</v>
      </c>
      <c r="AO124" s="25">
        <v>153187905.63701442</v>
      </c>
      <c r="AP124" s="25">
        <v>154550647.50168017</v>
      </c>
      <c r="AQ124" s="25">
        <v>160320052.95963696</v>
      </c>
      <c r="AR124" s="25">
        <v>160641570.51729098</v>
      </c>
      <c r="AS124" s="25">
        <v>164147381.27629966</v>
      </c>
    </row>
    <row r="125" spans="1:45" hidden="1"/>
    <row r="127" spans="1:45" s="20" customFormat="1">
      <c r="A127" s="20" t="s">
        <v>179</v>
      </c>
      <c r="C127" s="20" t="s">
        <v>180</v>
      </c>
    </row>
    <row r="128" spans="1:45" hidden="1">
      <c r="A128" s="21" t="s">
        <v>146</v>
      </c>
      <c r="C128" s="21" t="s">
        <v>181</v>
      </c>
      <c r="D128" s="21" t="s">
        <v>182</v>
      </c>
      <c r="E128" s="21" t="s">
        <v>19</v>
      </c>
      <c r="F128" s="25">
        <v>415270.73897999991</v>
      </c>
      <c r="G128" s="25">
        <v>830541.47795999981</v>
      </c>
      <c r="H128" s="25">
        <v>1245812.2169399997</v>
      </c>
      <c r="I128" s="25">
        <v>1661082.9559199996</v>
      </c>
      <c r="J128" s="25">
        <v>2076353.6948999993</v>
      </c>
      <c r="K128" s="25">
        <v>2491624.4338799994</v>
      </c>
      <c r="L128" s="25">
        <v>2906895.1728599994</v>
      </c>
      <c r="M128" s="25">
        <v>3322165.9118399993</v>
      </c>
      <c r="N128" s="25">
        <v>3737436.6508199992</v>
      </c>
      <c r="O128" s="25">
        <v>4152707.3897999986</v>
      </c>
      <c r="P128" s="25">
        <v>4567978.128779999</v>
      </c>
      <c r="Q128" s="25">
        <v>7516765.354959311</v>
      </c>
      <c r="R128" s="25">
        <v>10465552.581138622</v>
      </c>
      <c r="S128" s="25">
        <v>13414339.807317931</v>
      </c>
      <c r="T128" s="25">
        <v>16363127.033497244</v>
      </c>
      <c r="U128" s="25">
        <v>19311914.259676553</v>
      </c>
      <c r="V128" s="25">
        <v>22260701.485855866</v>
      </c>
      <c r="W128" s="25">
        <v>25209488.712035179</v>
      </c>
      <c r="X128" s="25">
        <v>28158275.938214488</v>
      </c>
      <c r="Y128" s="25">
        <v>31107063.164393798</v>
      </c>
      <c r="Z128" s="25">
        <v>34055850.390573114</v>
      </c>
      <c r="AA128" s="25">
        <v>37004637.616752416</v>
      </c>
      <c r="AB128" s="25">
        <v>39953424.842931733</v>
      </c>
      <c r="AC128" s="25">
        <v>42902212.069111049</v>
      </c>
      <c r="AD128" s="25">
        <v>45850999.295290351</v>
      </c>
      <c r="AE128" s="25">
        <v>48799786.521469668</v>
      </c>
      <c r="AF128" s="25">
        <v>51748573.747648977</v>
      </c>
      <c r="AG128" s="25">
        <v>54697360.973828286</v>
      </c>
      <c r="AH128" s="25">
        <v>57646148.200007603</v>
      </c>
      <c r="AI128" s="25">
        <v>60594935.426186927</v>
      </c>
      <c r="AJ128" s="25">
        <v>63543722.652366236</v>
      </c>
      <c r="AK128" s="25">
        <v>66492509.878545552</v>
      </c>
      <c r="AL128" s="25">
        <v>69441297.104724854</v>
      </c>
      <c r="AM128" s="25">
        <v>72390084.330904171</v>
      </c>
      <c r="AN128" s="25">
        <v>75338871.557083488</v>
      </c>
      <c r="AO128" s="25">
        <v>78287658.783262804</v>
      </c>
      <c r="AP128" s="25">
        <v>81236446.009442106</v>
      </c>
      <c r="AQ128" s="25">
        <v>84185233.235621423</v>
      </c>
      <c r="AR128" s="25">
        <v>87134020.461800724</v>
      </c>
      <c r="AS128" s="25">
        <v>90082807.687980041</v>
      </c>
    </row>
    <row r="129" spans="1:45">
      <c r="A129" s="21" t="s">
        <v>148</v>
      </c>
      <c r="C129" s="21" t="s">
        <v>181</v>
      </c>
      <c r="D129" s="21" t="s">
        <v>6</v>
      </c>
      <c r="E129" s="21" t="s">
        <v>19</v>
      </c>
      <c r="F129" s="25">
        <v>21286155.973548353</v>
      </c>
      <c r="G129" s="25">
        <v>22741375.209001303</v>
      </c>
      <c r="H129" s="25">
        <v>24556428.998892069</v>
      </c>
      <c r="I129" s="25">
        <v>27445854.42030257</v>
      </c>
      <c r="J129" s="25">
        <v>31074984.936950058</v>
      </c>
      <c r="K129" s="25">
        <v>34130758.196430504</v>
      </c>
      <c r="L129" s="25">
        <v>37202611.018419951</v>
      </c>
      <c r="M129" s="25">
        <v>39812204.007498533</v>
      </c>
      <c r="N129" s="25">
        <v>42358894.165050179</v>
      </c>
      <c r="O129" s="25">
        <v>48428787.073780298</v>
      </c>
      <c r="P129" s="25">
        <v>54284486.003434747</v>
      </c>
      <c r="Q129" s="25">
        <v>58512276.762392342</v>
      </c>
      <c r="R129" s="25">
        <v>62592854.819675028</v>
      </c>
      <c r="S129" s="25">
        <v>66650682.518442154</v>
      </c>
      <c r="T129" s="25">
        <v>64683260.960332751</v>
      </c>
      <c r="U129" s="25">
        <v>62611711.638664603</v>
      </c>
      <c r="V129" s="25">
        <v>58701395.242433071</v>
      </c>
      <c r="W129" s="25">
        <v>53803580.060297459</v>
      </c>
      <c r="X129" s="25">
        <v>48220964.659319639</v>
      </c>
      <c r="Y129" s="25">
        <v>43916543.539224803</v>
      </c>
      <c r="Z129" s="25">
        <v>39420121.221137881</v>
      </c>
      <c r="AA129" s="25">
        <v>35174053.315448433</v>
      </c>
      <c r="AB129" s="25">
        <v>31409322.06100738</v>
      </c>
      <c r="AC129" s="25">
        <v>27934085.695749581</v>
      </c>
      <c r="AD129" s="25">
        <v>24550094.419644386</v>
      </c>
      <c r="AE129" s="25">
        <v>21299145.195946246</v>
      </c>
      <c r="AF129" s="25">
        <v>18119563.896354854</v>
      </c>
      <c r="AG129" s="25">
        <v>15129533.462673098</v>
      </c>
      <c r="AH129" s="25">
        <v>12073296.215168655</v>
      </c>
      <c r="AI129" s="25">
        <v>9394777.361978054</v>
      </c>
      <c r="AJ129" s="25">
        <v>6655916.0126204491</v>
      </c>
      <c r="AK129" s="25">
        <v>4319394.8743474483</v>
      </c>
      <c r="AL129" s="25">
        <v>1875723.5217003524</v>
      </c>
      <c r="AM129" s="25">
        <v>43909.790201604366</v>
      </c>
      <c r="AN129" s="25">
        <v>-2073303.2490080297</v>
      </c>
      <c r="AO129" s="25">
        <v>-3424449.2688967288</v>
      </c>
      <c r="AP129" s="25">
        <v>-5159815.7588586509</v>
      </c>
      <c r="AQ129" s="25">
        <v>-6147322.6101920903</v>
      </c>
      <c r="AR129" s="25">
        <v>-8149040.4063147604</v>
      </c>
      <c r="AS129" s="25">
        <v>-9644015.0739248991</v>
      </c>
    </row>
    <row r="130" spans="1:45" hidden="1">
      <c r="A130" s="21" t="s">
        <v>153</v>
      </c>
      <c r="C130" s="21" t="s">
        <v>150</v>
      </c>
      <c r="D130" s="21" t="s">
        <v>84</v>
      </c>
      <c r="E130" s="21" t="s">
        <v>19</v>
      </c>
      <c r="F130" s="25">
        <v>0</v>
      </c>
      <c r="G130" s="25">
        <v>0</v>
      </c>
      <c r="H130" s="25">
        <v>0</v>
      </c>
      <c r="I130" s="25">
        <v>0</v>
      </c>
      <c r="J130" s="25">
        <v>0</v>
      </c>
      <c r="K130" s="25">
        <v>0</v>
      </c>
      <c r="L130" s="25">
        <v>0</v>
      </c>
      <c r="M130" s="25">
        <v>0</v>
      </c>
      <c r="N130" s="25">
        <v>0</v>
      </c>
      <c r="O130" s="25">
        <v>0</v>
      </c>
      <c r="P130" s="25">
        <v>0</v>
      </c>
      <c r="Q130" s="25">
        <v>0</v>
      </c>
      <c r="R130" s="25">
        <v>0</v>
      </c>
      <c r="S130" s="25">
        <v>0</v>
      </c>
      <c r="T130" s="25">
        <v>0</v>
      </c>
      <c r="U130" s="25">
        <v>0</v>
      </c>
      <c r="V130" s="25">
        <v>0</v>
      </c>
      <c r="W130" s="25">
        <v>0</v>
      </c>
      <c r="X130" s="25">
        <v>0</v>
      </c>
      <c r="Y130" s="25">
        <v>0</v>
      </c>
      <c r="Z130" s="25">
        <v>0</v>
      </c>
      <c r="AA130" s="25">
        <v>0</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row>
    <row r="131" spans="1:45" hidden="1">
      <c r="A131" s="21" t="s">
        <v>183</v>
      </c>
      <c r="C131" s="21" t="s">
        <v>150</v>
      </c>
      <c r="D131" s="21" t="s">
        <v>6</v>
      </c>
      <c r="E131" s="21" t="s">
        <v>19</v>
      </c>
      <c r="F131" s="25">
        <v>0</v>
      </c>
      <c r="G131" s="25">
        <v>0</v>
      </c>
      <c r="H131" s="25">
        <v>0</v>
      </c>
      <c r="I131" s="25">
        <v>0</v>
      </c>
      <c r="J131" s="25">
        <v>0</v>
      </c>
      <c r="K131" s="25">
        <v>0</v>
      </c>
      <c r="L131" s="25">
        <v>0</v>
      </c>
      <c r="M131" s="25">
        <v>0</v>
      </c>
      <c r="N131" s="25">
        <v>0</v>
      </c>
      <c r="O131" s="25">
        <v>0</v>
      </c>
      <c r="P131" s="25">
        <v>0</v>
      </c>
      <c r="Q131" s="25">
        <v>0</v>
      </c>
      <c r="R131" s="25">
        <v>0</v>
      </c>
      <c r="S131" s="25">
        <v>0</v>
      </c>
      <c r="T131" s="25">
        <v>0</v>
      </c>
      <c r="U131" s="25">
        <v>0</v>
      </c>
      <c r="V131" s="25">
        <v>0</v>
      </c>
      <c r="W131" s="25">
        <v>0</v>
      </c>
      <c r="X131" s="25">
        <v>0</v>
      </c>
      <c r="Y131" s="25">
        <v>0</v>
      </c>
      <c r="Z131" s="25">
        <v>0</v>
      </c>
      <c r="AA131" s="25">
        <v>0</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row>
    <row r="132" spans="1:45" hidden="1">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row>
    <row r="133" spans="1:45" hidden="1">
      <c r="A133" s="20" t="s">
        <v>184</v>
      </c>
      <c r="B133" s="20"/>
    </row>
    <row r="134" spans="1:45" hidden="1">
      <c r="A134" s="21" t="s">
        <v>185</v>
      </c>
      <c r="C134" s="21" t="s">
        <v>135</v>
      </c>
      <c r="D134" s="21" t="s">
        <v>6</v>
      </c>
      <c r="E134" s="21" t="s">
        <v>19</v>
      </c>
      <c r="F134" s="25">
        <v>21286155.973548353</v>
      </c>
      <c r="G134" s="25">
        <v>22741375.209001303</v>
      </c>
      <c r="H134" s="25">
        <v>24556428.998892069</v>
      </c>
      <c r="I134" s="25">
        <v>27445854.42030257</v>
      </c>
      <c r="J134" s="25">
        <v>31074984.936950058</v>
      </c>
      <c r="K134" s="25">
        <v>34130758.196430504</v>
      </c>
      <c r="L134" s="25">
        <v>37202611.018419951</v>
      </c>
      <c r="M134" s="25">
        <v>39812204.007498533</v>
      </c>
      <c r="N134" s="25">
        <v>42358894.165050179</v>
      </c>
      <c r="O134" s="25">
        <v>48428787.073780298</v>
      </c>
      <c r="P134" s="25">
        <v>54284486.003434747</v>
      </c>
      <c r="Q134" s="25">
        <v>58512276.762392342</v>
      </c>
      <c r="R134" s="25">
        <v>62592854.819675028</v>
      </c>
      <c r="S134" s="25">
        <v>66650682.518442154</v>
      </c>
      <c r="T134" s="25">
        <v>64683260.960332751</v>
      </c>
      <c r="U134" s="25">
        <v>62611711.638664603</v>
      </c>
      <c r="V134" s="25">
        <v>58701395.242433071</v>
      </c>
      <c r="W134" s="25">
        <v>53803580.060297459</v>
      </c>
      <c r="X134" s="25">
        <v>48220964.659319639</v>
      </c>
      <c r="Y134" s="25">
        <v>43916543.539224803</v>
      </c>
      <c r="Z134" s="25">
        <v>39420121.221137881</v>
      </c>
      <c r="AA134" s="25">
        <v>35174053.315448433</v>
      </c>
      <c r="AB134" s="25">
        <v>31409322.06100738</v>
      </c>
      <c r="AC134" s="25">
        <v>27934085.695749581</v>
      </c>
      <c r="AD134" s="25">
        <v>24550094.419644386</v>
      </c>
      <c r="AE134" s="25">
        <v>21299145.195946246</v>
      </c>
      <c r="AF134" s="25">
        <v>18119563.896354854</v>
      </c>
      <c r="AG134" s="25">
        <v>15129533.462673098</v>
      </c>
      <c r="AH134" s="25">
        <v>12073296.215168655</v>
      </c>
      <c r="AI134" s="25">
        <v>9394777.361978054</v>
      </c>
      <c r="AJ134" s="25">
        <v>6655916.0126204491</v>
      </c>
      <c r="AK134" s="25">
        <v>4319394.8743474483</v>
      </c>
      <c r="AL134" s="25">
        <v>1875723.5217003524</v>
      </c>
      <c r="AM134" s="25">
        <v>43909.790201604366</v>
      </c>
      <c r="AN134" s="25">
        <v>-2073303.2490080297</v>
      </c>
      <c r="AO134" s="25">
        <v>-3424449.2688967288</v>
      </c>
      <c r="AP134" s="25">
        <v>-5159815.7588586509</v>
      </c>
      <c r="AQ134" s="25">
        <v>-6147322.6101920903</v>
      </c>
      <c r="AR134" s="25">
        <v>-8149040.4063147604</v>
      </c>
      <c r="AS134" s="25">
        <v>-9644015.0739248991</v>
      </c>
    </row>
    <row r="135" spans="1:45" hidden="1"/>
  </sheetData>
  <sheetProtection algorithmName="SHA-512" hashValue="Z0IzeHQ/+G1S+j1Kx7rb0N0HG6zfQ3InYiWUBMPrQuZEWEkMOg0qbh/VOnAECUeSjmBFtu9a8zVCAiqSp1jo7w==" saltValue="YPg1rBY7Q0IPRV+tQh5Qvw==" spinCount="100000" sheet="1" objects="1" scenarios="1"/>
  <phoneticPr fontId="4" type="noConversion"/>
  <hyperlinks>
    <hyperlink ref="G52" r:id="rId1" xr:uid="{6B938415-2C63-43D5-9825-F795D1F275A3}"/>
    <hyperlink ref="G51" r:id="rId2" xr:uid="{39C47A8B-5588-4C2E-BFD9-2BD1DC49474C}"/>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0384-6470-486F-ABF8-BA082CE3C811}">
  <dimension ref="A2:AS136"/>
  <sheetViews>
    <sheetView topLeftCell="B1" zoomScale="80" zoomScaleNormal="80" workbookViewId="0">
      <selection activeCell="C31" sqref="C31"/>
    </sheetView>
  </sheetViews>
  <sheetFormatPr defaultColWidth="8.85546875" defaultRowHeight="14.45"/>
  <cols>
    <col min="1" max="1" width="18.7109375" style="21" hidden="1" customWidth="1"/>
    <col min="2" max="2" width="5.7109375" style="21" customWidth="1"/>
    <col min="3" max="3" width="36.7109375" style="21" customWidth="1"/>
    <col min="4" max="4" width="49.7109375" style="21" customWidth="1"/>
    <col min="5" max="5" width="16.85546875" style="21" customWidth="1"/>
    <col min="6" max="45" width="13.5703125" style="21" customWidth="1"/>
    <col min="46" max="16384" width="8.85546875" style="21"/>
  </cols>
  <sheetData>
    <row r="2" spans="3:9">
      <c r="C2" s="20" t="s">
        <v>74</v>
      </c>
    </row>
    <row r="3" spans="3:9">
      <c r="C3" s="20"/>
    </row>
    <row r="4" spans="3:9" ht="17.45">
      <c r="C4" s="20" t="s">
        <v>75</v>
      </c>
    </row>
    <row r="5" spans="3:9">
      <c r="C5" s="20" t="s">
        <v>186</v>
      </c>
    </row>
    <row r="6" spans="3:9">
      <c r="C6" s="20"/>
    </row>
    <row r="7" spans="3:9">
      <c r="C7" s="20" t="s">
        <v>76</v>
      </c>
    </row>
    <row r="8" spans="3:9" ht="40.9" hidden="1" customHeight="1">
      <c r="C8" s="21" t="s">
        <v>116</v>
      </c>
    </row>
    <row r="9" spans="3:9" hidden="1">
      <c r="C9" s="21" t="s">
        <v>117</v>
      </c>
    </row>
    <row r="10" spans="3:9" hidden="1">
      <c r="C10" s="21" t="s">
        <v>118</v>
      </c>
    </row>
    <row r="11" spans="3:9" hidden="1"/>
    <row r="12" spans="3:9" hidden="1">
      <c r="C12" s="20" t="s">
        <v>119</v>
      </c>
    </row>
    <row r="13" spans="3:9" hidden="1">
      <c r="C13" s="20"/>
      <c r="F13" s="21" t="s">
        <v>120</v>
      </c>
      <c r="G13" s="21" t="s">
        <v>121</v>
      </c>
      <c r="H13" s="21" t="s">
        <v>122</v>
      </c>
      <c r="I13" s="21" t="s">
        <v>123</v>
      </c>
    </row>
    <row r="14" spans="3:9" hidden="1">
      <c r="C14" s="21" t="s">
        <v>6</v>
      </c>
      <c r="D14" s="21" t="s">
        <v>36</v>
      </c>
      <c r="E14" s="21" t="s">
        <v>19</v>
      </c>
      <c r="F14" s="22">
        <v>152419252.09106952</v>
      </c>
      <c r="G14" s="22">
        <v>223256753.30700451</v>
      </c>
      <c r="H14" s="22">
        <v>77644340.634904698</v>
      </c>
    </row>
    <row r="15" spans="3:9" hidden="1">
      <c r="C15" s="21" t="s">
        <v>6</v>
      </c>
      <c r="D15" s="21" t="s">
        <v>39</v>
      </c>
      <c r="E15" s="21" t="s">
        <v>19</v>
      </c>
      <c r="F15" s="22">
        <v>167411296.0705311</v>
      </c>
      <c r="G15" s="22">
        <v>247707165.50479931</v>
      </c>
      <c r="H15" s="22">
        <v>83867353.248842403</v>
      </c>
    </row>
    <row r="16" spans="3:9" hidden="1">
      <c r="C16" s="21" t="s">
        <v>6</v>
      </c>
      <c r="D16" s="20" t="s">
        <v>124</v>
      </c>
      <c r="E16" s="21" t="s">
        <v>19</v>
      </c>
      <c r="F16" s="22">
        <v>-14992043.979461581</v>
      </c>
      <c r="G16" s="22">
        <v>-24450412.197794795</v>
      </c>
      <c r="H16" s="22">
        <v>-6223012.6139377058</v>
      </c>
    </row>
    <row r="17" spans="3:9" hidden="1">
      <c r="C17" s="21" t="s">
        <v>6</v>
      </c>
      <c r="D17" s="21" t="s">
        <v>41</v>
      </c>
      <c r="E17" s="21" t="s">
        <v>19</v>
      </c>
      <c r="F17" s="22">
        <v>1878612.2408601989</v>
      </c>
      <c r="G17" s="22">
        <v>14163523.529141607</v>
      </c>
      <c r="H17" s="22">
        <v>3077837.7511033672</v>
      </c>
    </row>
    <row r="18" spans="3:9" hidden="1">
      <c r="C18" s="21" t="s">
        <v>6</v>
      </c>
      <c r="D18" s="21" t="s">
        <v>44</v>
      </c>
      <c r="E18" s="21" t="s">
        <v>19</v>
      </c>
      <c r="F18" s="22">
        <v>427708.19203641295</v>
      </c>
      <c r="G18" s="22">
        <v>34584036.111599378</v>
      </c>
      <c r="H18" s="22">
        <v>32813805.955442518</v>
      </c>
    </row>
    <row r="19" spans="3:9" hidden="1">
      <c r="C19" s="21" t="s">
        <v>6</v>
      </c>
      <c r="D19" s="20" t="s">
        <v>125</v>
      </c>
      <c r="E19" s="21" t="s">
        <v>19</v>
      </c>
      <c r="F19" s="22">
        <v>1450904.048823786</v>
      </c>
      <c r="G19" s="22">
        <v>-20420512.582457773</v>
      </c>
      <c r="H19" s="22">
        <v>-29735968.20433915</v>
      </c>
    </row>
    <row r="20" spans="3:9" hidden="1">
      <c r="C20" s="21" t="s">
        <v>6</v>
      </c>
      <c r="D20" s="21" t="s">
        <v>126</v>
      </c>
      <c r="E20" s="21" t="s">
        <v>9</v>
      </c>
      <c r="F20" s="22">
        <v>1500000</v>
      </c>
      <c r="G20" s="22">
        <v>15000000</v>
      </c>
      <c r="H20" s="22">
        <v>45000000</v>
      </c>
    </row>
    <row r="21" spans="3:9" hidden="1">
      <c r="C21" s="21" t="s">
        <v>6</v>
      </c>
      <c r="D21" s="21" t="s">
        <v>34</v>
      </c>
      <c r="E21" s="21" t="s">
        <v>19</v>
      </c>
      <c r="F21" s="22">
        <v>347866.49071942439</v>
      </c>
      <c r="G21" s="22">
        <v>3478664.9071942442</v>
      </c>
      <c r="H21" s="22">
        <v>10435994.721582731</v>
      </c>
    </row>
    <row r="22" spans="3:9" hidden="1">
      <c r="C22" s="21" t="s">
        <v>6</v>
      </c>
      <c r="D22" s="21" t="s">
        <v>29</v>
      </c>
      <c r="E22" s="21" t="s">
        <v>30</v>
      </c>
      <c r="F22" s="22">
        <v>2844320.1299999994</v>
      </c>
      <c r="G22" s="22">
        <v>28443201.299999997</v>
      </c>
      <c r="H22" s="22">
        <v>85329603.899999976</v>
      </c>
    </row>
    <row r="23" spans="3:9" hidden="1">
      <c r="C23" s="21" t="s">
        <v>6</v>
      </c>
      <c r="D23" s="21" t="s">
        <v>55</v>
      </c>
      <c r="E23" s="21" t="s">
        <v>19</v>
      </c>
      <c r="F23" s="22">
        <v>2640240</v>
      </c>
      <c r="G23" s="22">
        <v>26402400</v>
      </c>
      <c r="H23" s="22">
        <v>79207200</v>
      </c>
    </row>
    <row r="24" spans="3:9" hidden="1"/>
    <row r="25" spans="3:9" hidden="1">
      <c r="C25" s="21" t="s">
        <v>6</v>
      </c>
      <c r="D25" s="21" t="s">
        <v>127</v>
      </c>
      <c r="E25" s="21" t="s">
        <v>19</v>
      </c>
      <c r="F25" s="22">
        <v>-13193273.439918371</v>
      </c>
      <c r="G25" s="22">
        <v>-41392259.873058327</v>
      </c>
      <c r="H25" s="22">
        <v>-25522986.096694119</v>
      </c>
      <c r="I25" s="21" t="s">
        <v>128</v>
      </c>
    </row>
    <row r="26" spans="3:9" hidden="1">
      <c r="C26" s="21" t="s">
        <v>6</v>
      </c>
      <c r="D26" s="21" t="s">
        <v>127</v>
      </c>
      <c r="E26" s="21" t="s">
        <v>129</v>
      </c>
      <c r="F26" s="23">
        <v>-4.6384629144815612</v>
      </c>
      <c r="G26" s="24">
        <v>-1.4552602372876478</v>
      </c>
      <c r="H26" s="24">
        <v>-0.29911056573759776</v>
      </c>
      <c r="I26" s="21" t="s">
        <v>128</v>
      </c>
    </row>
    <row r="27" spans="3:9" hidden="1"/>
    <row r="28" spans="3:9" hidden="1">
      <c r="C28" s="21" t="s">
        <v>6</v>
      </c>
      <c r="D28" s="21" t="s">
        <v>84</v>
      </c>
      <c r="E28" s="21" t="s">
        <v>19</v>
      </c>
      <c r="F28" s="21" t="s">
        <v>130</v>
      </c>
      <c r="G28" s="22">
        <v>-4152707.3897999991</v>
      </c>
      <c r="H28" s="22">
        <v>-12458122.169399995</v>
      </c>
    </row>
    <row r="29" spans="3:9" hidden="1">
      <c r="F29" s="21" t="s">
        <v>131</v>
      </c>
    </row>
    <row r="30" spans="3:9" hidden="1">
      <c r="F30" s="21">
        <v>167411296.0705311</v>
      </c>
    </row>
    <row r="32" spans="3:9" hidden="1">
      <c r="F32" s="21" t="s">
        <v>132</v>
      </c>
    </row>
    <row r="33" spans="1:45" hidden="1">
      <c r="C33" s="20" t="s">
        <v>133</v>
      </c>
      <c r="F33" s="21">
        <v>2019</v>
      </c>
      <c r="G33" s="21">
        <v>2020</v>
      </c>
      <c r="H33" s="21">
        <v>2021</v>
      </c>
      <c r="I33" s="21">
        <v>2022</v>
      </c>
      <c r="J33" s="21">
        <v>2023</v>
      </c>
      <c r="K33" s="21">
        <v>2024</v>
      </c>
      <c r="L33" s="21">
        <v>2025</v>
      </c>
      <c r="M33" s="21">
        <v>2026</v>
      </c>
      <c r="N33" s="21">
        <v>2027</v>
      </c>
      <c r="O33" s="21">
        <v>2028</v>
      </c>
      <c r="P33" s="21">
        <v>2029</v>
      </c>
      <c r="Q33" s="21">
        <v>2030</v>
      </c>
      <c r="R33" s="21">
        <v>2031</v>
      </c>
      <c r="S33" s="21">
        <v>2032</v>
      </c>
      <c r="T33" s="21">
        <v>2033</v>
      </c>
      <c r="U33" s="21">
        <v>2034</v>
      </c>
      <c r="V33" s="21">
        <v>2035</v>
      </c>
      <c r="W33" s="21">
        <v>2036</v>
      </c>
      <c r="X33" s="21">
        <v>2037</v>
      </c>
      <c r="Y33" s="21">
        <v>2038</v>
      </c>
      <c r="Z33" s="21">
        <v>2039</v>
      </c>
      <c r="AA33" s="21">
        <v>2040</v>
      </c>
      <c r="AB33" s="21">
        <v>2041</v>
      </c>
      <c r="AC33" s="21">
        <v>2042</v>
      </c>
      <c r="AD33" s="21">
        <v>2043</v>
      </c>
      <c r="AE33" s="21">
        <v>2044</v>
      </c>
      <c r="AF33" s="21">
        <v>2045</v>
      </c>
      <c r="AG33" s="21">
        <v>2046</v>
      </c>
      <c r="AH33" s="21">
        <v>2047</v>
      </c>
      <c r="AI33" s="21">
        <v>2048</v>
      </c>
      <c r="AJ33" s="21">
        <v>2049</v>
      </c>
      <c r="AK33" s="21">
        <v>2050</v>
      </c>
      <c r="AL33" s="21">
        <v>2051</v>
      </c>
      <c r="AM33" s="21">
        <v>2052</v>
      </c>
      <c r="AN33" s="21">
        <v>2053</v>
      </c>
      <c r="AO33" s="21">
        <v>2054</v>
      </c>
      <c r="AP33" s="21">
        <v>2055</v>
      </c>
      <c r="AQ33" s="21">
        <v>2056</v>
      </c>
      <c r="AR33" s="21">
        <v>2057</v>
      </c>
      <c r="AS33" s="21">
        <v>2058</v>
      </c>
    </row>
    <row r="34" spans="1:45" hidden="1">
      <c r="A34" s="21" t="s">
        <v>134</v>
      </c>
      <c r="C34" s="21" t="s">
        <v>135</v>
      </c>
      <c r="D34" s="21" t="s">
        <v>136</v>
      </c>
      <c r="E34" s="21" t="s">
        <v>137</v>
      </c>
      <c r="F34" s="25">
        <v>1500000</v>
      </c>
      <c r="G34" s="25">
        <v>1500000</v>
      </c>
      <c r="H34" s="25">
        <v>1500000</v>
      </c>
      <c r="I34" s="25">
        <v>1500000</v>
      </c>
      <c r="J34" s="25">
        <v>1500000</v>
      </c>
      <c r="K34" s="25">
        <v>1500000</v>
      </c>
      <c r="L34" s="25">
        <v>1500000</v>
      </c>
      <c r="M34" s="25">
        <v>1500000</v>
      </c>
      <c r="N34" s="25">
        <v>1500000</v>
      </c>
      <c r="O34" s="25">
        <v>1500000</v>
      </c>
      <c r="P34" s="25">
        <v>1500000</v>
      </c>
      <c r="Q34" s="25">
        <v>2068965.5172413795</v>
      </c>
      <c r="R34" s="25">
        <v>2068965.5172413795</v>
      </c>
      <c r="S34" s="25">
        <v>2068965.5172413795</v>
      </c>
      <c r="T34" s="25">
        <v>2068965.5172413795</v>
      </c>
      <c r="U34" s="25">
        <v>2068965.5172413795</v>
      </c>
      <c r="V34" s="25">
        <v>2068965.5172413795</v>
      </c>
      <c r="W34" s="25">
        <v>2068965.5172413795</v>
      </c>
      <c r="X34" s="25">
        <v>2068965.5172413795</v>
      </c>
      <c r="Y34" s="25">
        <v>2068965.5172413795</v>
      </c>
      <c r="Z34" s="25">
        <v>2068965.5172413795</v>
      </c>
      <c r="AA34" s="25">
        <v>2068965.5172413795</v>
      </c>
      <c r="AB34" s="25">
        <v>2068965.5172413795</v>
      </c>
      <c r="AC34" s="25">
        <v>2068965.5172413795</v>
      </c>
      <c r="AD34" s="25">
        <v>2068965.5172413795</v>
      </c>
      <c r="AE34" s="25">
        <v>2068965.5172413795</v>
      </c>
      <c r="AF34" s="25">
        <v>2068965.5172413795</v>
      </c>
      <c r="AG34" s="25">
        <v>2068965.5172413795</v>
      </c>
      <c r="AH34" s="25">
        <v>2068965.5172413795</v>
      </c>
      <c r="AI34" s="25">
        <v>2068965.5172413795</v>
      </c>
      <c r="AJ34" s="25">
        <v>2068965.5172413795</v>
      </c>
      <c r="AK34" s="25">
        <v>2068965.5172413795</v>
      </c>
      <c r="AL34" s="25">
        <v>2068965.5172413795</v>
      </c>
      <c r="AM34" s="25">
        <v>2068965.5172413795</v>
      </c>
      <c r="AN34" s="25">
        <v>2068965.5172413795</v>
      </c>
      <c r="AO34" s="25">
        <v>2068965.5172413795</v>
      </c>
      <c r="AP34" s="25">
        <v>2068965.5172413795</v>
      </c>
      <c r="AQ34" s="25">
        <v>2068965.5172413795</v>
      </c>
      <c r="AR34" s="25">
        <v>2068965.5172413795</v>
      </c>
      <c r="AS34" s="25">
        <v>2068965.5172413795</v>
      </c>
    </row>
    <row r="35" spans="1:45" hidden="1">
      <c r="A35" s="21" t="s">
        <v>138</v>
      </c>
      <c r="C35" s="21" t="s">
        <v>135</v>
      </c>
      <c r="D35" s="21" t="s">
        <v>139</v>
      </c>
      <c r="E35" s="21" t="s">
        <v>140</v>
      </c>
      <c r="F35" s="25">
        <v>1500000</v>
      </c>
      <c r="G35" s="25">
        <v>3000000</v>
      </c>
      <c r="H35" s="25">
        <v>4500000</v>
      </c>
      <c r="I35" s="25">
        <v>6000000</v>
      </c>
      <c r="J35" s="25">
        <v>7500000</v>
      </c>
      <c r="K35" s="25">
        <v>9000000</v>
      </c>
      <c r="L35" s="25">
        <v>10500000</v>
      </c>
      <c r="M35" s="25">
        <v>12000000</v>
      </c>
      <c r="N35" s="25">
        <v>13500000</v>
      </c>
      <c r="O35" s="25">
        <v>15000000</v>
      </c>
      <c r="P35" s="25">
        <v>16500000</v>
      </c>
      <c r="Q35" s="25">
        <v>18568965.517241381</v>
      </c>
      <c r="R35" s="25">
        <v>20637931.034482762</v>
      </c>
      <c r="S35" s="25">
        <v>22706896.551724143</v>
      </c>
      <c r="T35" s="25">
        <v>24775862.068965524</v>
      </c>
      <c r="U35" s="25">
        <v>26844827.586206906</v>
      </c>
      <c r="V35" s="25">
        <v>28913793.103448287</v>
      </c>
      <c r="W35" s="25">
        <v>30982758.620689668</v>
      </c>
      <c r="X35" s="25">
        <v>33051724.137931049</v>
      </c>
      <c r="Y35" s="25">
        <v>35120689.65517243</v>
      </c>
      <c r="Z35" s="25">
        <v>37189655.172413811</v>
      </c>
      <c r="AA35" s="25">
        <v>39258620.689655192</v>
      </c>
      <c r="AB35" s="25">
        <v>41327586.206896573</v>
      </c>
      <c r="AC35" s="25">
        <v>43396551.724137954</v>
      </c>
      <c r="AD35" s="25">
        <v>45465517.241379336</v>
      </c>
      <c r="AE35" s="25">
        <v>47534482.758620717</v>
      </c>
      <c r="AF35" s="25">
        <v>49603448.275862098</v>
      </c>
      <c r="AG35" s="25">
        <v>51672413.793103479</v>
      </c>
      <c r="AH35" s="25">
        <v>53741379.31034486</v>
      </c>
      <c r="AI35" s="25">
        <v>55810344.827586241</v>
      </c>
      <c r="AJ35" s="25">
        <v>57879310.344827622</v>
      </c>
      <c r="AK35" s="25">
        <v>59948275.862069003</v>
      </c>
      <c r="AL35" s="25">
        <v>62017241.379310384</v>
      </c>
      <c r="AM35" s="25">
        <v>64086206.896551766</v>
      </c>
      <c r="AN35" s="25">
        <v>66155172.413793147</v>
      </c>
      <c r="AO35" s="25">
        <v>68224137.93103452</v>
      </c>
      <c r="AP35" s="25">
        <v>70293103.448275894</v>
      </c>
      <c r="AQ35" s="25">
        <v>72362068.965517268</v>
      </c>
      <c r="AR35" s="25">
        <v>74431034.482758641</v>
      </c>
      <c r="AS35" s="25">
        <v>76500000.000000015</v>
      </c>
    </row>
    <row r="36" spans="1:45" hidden="1">
      <c r="A36" s="21" t="s">
        <v>141</v>
      </c>
      <c r="C36" s="21" t="s">
        <v>135</v>
      </c>
      <c r="D36" s="21" t="s">
        <v>142</v>
      </c>
      <c r="E36" s="21" t="s">
        <v>140</v>
      </c>
      <c r="F36" s="25">
        <v>0</v>
      </c>
      <c r="G36" s="25">
        <v>0</v>
      </c>
      <c r="H36" s="25">
        <v>0</v>
      </c>
      <c r="I36" s="25">
        <v>0</v>
      </c>
      <c r="J36" s="25">
        <v>0</v>
      </c>
      <c r="K36" s="25">
        <v>0</v>
      </c>
      <c r="L36" s="25">
        <v>0</v>
      </c>
      <c r="M36" s="25">
        <v>0</v>
      </c>
      <c r="N36" s="25">
        <v>0</v>
      </c>
      <c r="O36" s="25">
        <v>0</v>
      </c>
      <c r="P36" s="25">
        <v>0</v>
      </c>
      <c r="Q36" s="25">
        <v>2068965.5172413795</v>
      </c>
      <c r="R36" s="25">
        <v>4137931.034482759</v>
      </c>
      <c r="S36" s="25">
        <v>6206896.5517241387</v>
      </c>
      <c r="T36" s="25">
        <v>8275862.0689655179</v>
      </c>
      <c r="U36" s="25">
        <v>10344827.586206898</v>
      </c>
      <c r="V36" s="25">
        <v>12413793.103448277</v>
      </c>
      <c r="W36" s="25">
        <v>14482758.620689657</v>
      </c>
      <c r="X36" s="25">
        <v>16551724.137931036</v>
      </c>
      <c r="Y36" s="25">
        <v>18620689.655172415</v>
      </c>
      <c r="Z36" s="25">
        <v>20689655.172413796</v>
      </c>
      <c r="AA36" s="25">
        <v>22758620.689655177</v>
      </c>
      <c r="AB36" s="25">
        <v>24827586.206896558</v>
      </c>
      <c r="AC36" s="25">
        <v>26896551.72413794</v>
      </c>
      <c r="AD36" s="25">
        <v>28965517.241379321</v>
      </c>
      <c r="AE36" s="25">
        <v>31034482.758620702</v>
      </c>
      <c r="AF36" s="25">
        <v>33103448.275862083</v>
      </c>
      <c r="AG36" s="25">
        <v>35172413.793103464</v>
      </c>
      <c r="AH36" s="25">
        <v>37241379.310344845</v>
      </c>
      <c r="AI36" s="25">
        <v>39310344.827586226</v>
      </c>
      <c r="AJ36" s="25">
        <v>41379310.344827607</v>
      </c>
      <c r="AK36" s="25">
        <v>43448275.862068988</v>
      </c>
      <c r="AL36" s="25">
        <v>45517241.379310369</v>
      </c>
      <c r="AM36" s="25">
        <v>47586206.896551751</v>
      </c>
      <c r="AN36" s="25">
        <v>49655172.413793132</v>
      </c>
      <c r="AO36" s="25">
        <v>51724137.931034513</v>
      </c>
      <c r="AP36" s="25">
        <v>53793103.448275894</v>
      </c>
      <c r="AQ36" s="25">
        <v>55862068.965517275</v>
      </c>
      <c r="AR36" s="25">
        <v>57931034.482758656</v>
      </c>
      <c r="AS36" s="25">
        <v>60000000.000000037</v>
      </c>
    </row>
    <row r="37" spans="1:45" hidden="1">
      <c r="A37" s="21" t="s">
        <v>143</v>
      </c>
      <c r="C37" s="21" t="s">
        <v>135</v>
      </c>
      <c r="D37" s="21" t="s">
        <v>130</v>
      </c>
      <c r="E37" s="21" t="s">
        <v>19</v>
      </c>
      <c r="F37" s="25">
        <v>-149059414.8149119</v>
      </c>
      <c r="G37" s="25">
        <v>-143747530.00267762</v>
      </c>
      <c r="H37" s="25">
        <v>-143416382.95306054</v>
      </c>
      <c r="I37" s="25">
        <v>-162186137.72519577</v>
      </c>
      <c r="J37" s="25">
        <v>-163686794.95950183</v>
      </c>
      <c r="K37" s="25">
        <v>-184799489.60443407</v>
      </c>
      <c r="L37" s="25">
        <v>-180334907.97640631</v>
      </c>
      <c r="M37" s="25">
        <v>-202965075.5749253</v>
      </c>
      <c r="N37" s="25">
        <v>-190357144.8973029</v>
      </c>
      <c r="O37" s="25">
        <v>-215414998.10931936</v>
      </c>
      <c r="P37" s="25">
        <v>-203726185.89118728</v>
      </c>
      <c r="Q37" s="25">
        <v>-300156857.16572851</v>
      </c>
      <c r="R37" s="25">
        <v>-292765374.23005366</v>
      </c>
      <c r="S37" s="25">
        <v>-325581988.10286438</v>
      </c>
      <c r="T37" s="25">
        <v>-319713020.79053289</v>
      </c>
      <c r="U37" s="25">
        <v>-316071176.23419702</v>
      </c>
      <c r="V37" s="25">
        <v>-235068733.45525762</v>
      </c>
      <c r="W37" s="25">
        <v>-232793163.29840711</v>
      </c>
      <c r="X37" s="25">
        <v>-202019349.87284788</v>
      </c>
      <c r="Y37" s="25">
        <v>-167133574.57732731</v>
      </c>
      <c r="Z37" s="25">
        <v>-142937513.51157725</v>
      </c>
      <c r="AA37" s="25">
        <v>-129868390.36098881</v>
      </c>
      <c r="AB37" s="25">
        <v>-116146596.82696959</v>
      </c>
      <c r="AC37" s="25">
        <v>-107884007.32195783</v>
      </c>
      <c r="AD37" s="25">
        <v>-89842811.30305478</v>
      </c>
      <c r="AE37" s="25">
        <v>-94077857.095484525</v>
      </c>
      <c r="AF37" s="25">
        <v>-87797677.261536881</v>
      </c>
      <c r="AG37" s="25">
        <v>-94552110.664737582</v>
      </c>
      <c r="AH37" s="25">
        <v>-87291831.980865344</v>
      </c>
      <c r="AI37" s="25">
        <v>-96258726.413474306</v>
      </c>
      <c r="AJ37" s="25">
        <v>-90109093.647367567</v>
      </c>
      <c r="AK37" s="25">
        <v>-99312150.031797707</v>
      </c>
      <c r="AL37" s="25">
        <v>-93065206.838683113</v>
      </c>
      <c r="AM37" s="25">
        <v>-103940603.90120333</v>
      </c>
      <c r="AN37" s="25">
        <v>-97089835.729252592</v>
      </c>
      <c r="AO37" s="25">
        <v>-110039372.44918938</v>
      </c>
      <c r="AP37" s="25">
        <v>-102859752.03220882</v>
      </c>
      <c r="AQ37" s="25">
        <v>-114558950.94463278</v>
      </c>
      <c r="AR37" s="25">
        <v>-109956927.22466756</v>
      </c>
      <c r="AS37" s="25">
        <v>-121391407.86048117</v>
      </c>
    </row>
    <row r="38" spans="1:45" hidden="1">
      <c r="A38" s="21" t="s">
        <v>144</v>
      </c>
      <c r="C38" s="21" t="s">
        <v>135</v>
      </c>
      <c r="D38" s="21" t="s">
        <v>131</v>
      </c>
      <c r="E38" s="21" t="s">
        <v>19</v>
      </c>
      <c r="F38" s="25">
        <v>-3777930.7781634019</v>
      </c>
      <c r="G38" s="25">
        <v>-4474659.7941072816</v>
      </c>
      <c r="H38" s="25">
        <v>-6058876.0018575061</v>
      </c>
      <c r="I38" s="25">
        <v>-7523167.629580358</v>
      </c>
      <c r="J38" s="25">
        <v>-9393061.2043009941</v>
      </c>
      <c r="K38" s="25">
        <v>-10879817.060209492</v>
      </c>
      <c r="L38" s="25">
        <v>-12730066.822464833</v>
      </c>
      <c r="M38" s="25">
        <v>-13905710.11911314</v>
      </c>
      <c r="N38" s="25">
        <v>-15210525.801246032</v>
      </c>
      <c r="O38" s="25">
        <v>-15558024.20087143</v>
      </c>
      <c r="P38" s="25">
        <v>-16692365.433608687</v>
      </c>
      <c r="Q38" s="25">
        <v>-22682025.865980294</v>
      </c>
      <c r="R38" s="25">
        <v>-23497796.274145011</v>
      </c>
      <c r="S38" s="25">
        <v>-23809792.463964064</v>
      </c>
      <c r="T38" s="25">
        <v>-25017017.465396214</v>
      </c>
      <c r="U38" s="25">
        <v>-22897500.516632847</v>
      </c>
      <c r="V38" s="25">
        <v>-18331753.118668772</v>
      </c>
      <c r="W38" s="25">
        <v>-16475204.960294101</v>
      </c>
      <c r="X38" s="25">
        <v>-15591299.608596554</v>
      </c>
      <c r="Y38" s="25">
        <v>-12575409.233592875</v>
      </c>
      <c r="Z38" s="25">
        <v>-11269748.916847263</v>
      </c>
      <c r="AA38" s="25">
        <v>-10129216.922384176</v>
      </c>
      <c r="AB38" s="25">
        <v>-9410684.4356417153</v>
      </c>
      <c r="AC38" s="25">
        <v>-8750664.2934927475</v>
      </c>
      <c r="AD38" s="25">
        <v>-7900654.3631722219</v>
      </c>
      <c r="AE38" s="25">
        <v>-7684348.8969985535</v>
      </c>
      <c r="AF38" s="25">
        <v>-7660554.0449269386</v>
      </c>
      <c r="AG38" s="25">
        <v>-7580115.9267325988</v>
      </c>
      <c r="AH38" s="25">
        <v>-7498342.8112283982</v>
      </c>
      <c r="AI38" s="25">
        <v>-7454230.970491847</v>
      </c>
      <c r="AJ38" s="25">
        <v>-7447254.7000040794</v>
      </c>
      <c r="AK38" s="25">
        <v>-7391424.7928240988</v>
      </c>
      <c r="AL38" s="25">
        <v>-7370969.6949995272</v>
      </c>
      <c r="AM38" s="25">
        <v>-7354705.644511479</v>
      </c>
      <c r="AN38" s="25">
        <v>-7330615.7655781936</v>
      </c>
      <c r="AO38" s="25">
        <v>-7349357.6366146551</v>
      </c>
      <c r="AP38" s="25">
        <v>-7350430.2411584444</v>
      </c>
      <c r="AQ38" s="25">
        <v>-7297788.3332957663</v>
      </c>
      <c r="AR38" s="25">
        <v>-7348003.3405265789</v>
      </c>
      <c r="AS38" s="25">
        <v>-7332684.4271415928</v>
      </c>
    </row>
    <row r="39" spans="1:45" hidden="1">
      <c r="A39" s="21" t="s">
        <v>145</v>
      </c>
      <c r="C39" s="21" t="s">
        <v>135</v>
      </c>
      <c r="D39" s="21" t="s">
        <v>34</v>
      </c>
      <c r="E39" s="21" t="s">
        <v>19</v>
      </c>
      <c r="F39" s="25">
        <v>347866.49071942439</v>
      </c>
      <c r="G39" s="25">
        <v>695732.98143884877</v>
      </c>
      <c r="H39" s="25">
        <v>1043599.4721582732</v>
      </c>
      <c r="I39" s="25">
        <v>1391465.9628776975</v>
      </c>
      <c r="J39" s="25">
        <v>1739332.4535971219</v>
      </c>
      <c r="K39" s="25">
        <v>2087198.9443165464</v>
      </c>
      <c r="L39" s="25">
        <v>2435065.435035971</v>
      </c>
      <c r="M39" s="25">
        <v>2782931.9257553951</v>
      </c>
      <c r="N39" s="25">
        <v>3130798.4164748196</v>
      </c>
      <c r="O39" s="25">
        <v>3478664.9071942437</v>
      </c>
      <c r="P39" s="25">
        <v>3826531.3979136688</v>
      </c>
      <c r="Q39" s="25">
        <v>4306347.2471818412</v>
      </c>
      <c r="R39" s="25">
        <v>4786163.0964500122</v>
      </c>
      <c r="S39" s="25">
        <v>5265978.945718185</v>
      </c>
      <c r="T39" s="25">
        <v>5745794.794986356</v>
      </c>
      <c r="U39" s="25">
        <v>6225610.6442545289</v>
      </c>
      <c r="V39" s="25">
        <v>6705426.4935227009</v>
      </c>
      <c r="W39" s="25">
        <v>7185242.3427908728</v>
      </c>
      <c r="X39" s="25">
        <v>7665058.1920590438</v>
      </c>
      <c r="Y39" s="25">
        <v>8144874.0413272176</v>
      </c>
      <c r="Z39" s="25">
        <v>8624689.8905953895</v>
      </c>
      <c r="AA39" s="25">
        <v>9104505.7398635596</v>
      </c>
      <c r="AB39" s="25">
        <v>9584321.5891317334</v>
      </c>
      <c r="AC39" s="25">
        <v>10064137.438399903</v>
      </c>
      <c r="AD39" s="25">
        <v>10543953.287668075</v>
      </c>
      <c r="AE39" s="25">
        <v>11023769.136936249</v>
      </c>
      <c r="AF39" s="25">
        <v>11503584.986204421</v>
      </c>
      <c r="AG39" s="25">
        <v>11983400.835472593</v>
      </c>
      <c r="AH39" s="25">
        <v>12463216.684740765</v>
      </c>
      <c r="AI39" s="25">
        <v>12943032.534008937</v>
      </c>
      <c r="AJ39" s="25">
        <v>13422848.383277109</v>
      </c>
      <c r="AK39" s="25">
        <v>13902664.232545283</v>
      </c>
      <c r="AL39" s="25">
        <v>14382480.081813453</v>
      </c>
      <c r="AM39" s="25">
        <v>14862295.931081625</v>
      </c>
      <c r="AN39" s="25">
        <v>15342111.780349797</v>
      </c>
      <c r="AO39" s="25">
        <v>15821927.629617967</v>
      </c>
      <c r="AP39" s="25">
        <v>16301743.478886137</v>
      </c>
      <c r="AQ39" s="25">
        <v>16781559.328154311</v>
      </c>
      <c r="AR39" s="25">
        <v>17261375.177422479</v>
      </c>
      <c r="AS39" s="25">
        <v>17741191.026690647</v>
      </c>
    </row>
    <row r="40" spans="1:45" hidden="1">
      <c r="A40" s="21" t="s">
        <v>146</v>
      </c>
      <c r="C40" s="21" t="s">
        <v>135</v>
      </c>
      <c r="D40" s="21" t="s">
        <v>147</v>
      </c>
      <c r="E40" s="21" t="s">
        <v>19</v>
      </c>
      <c r="F40" s="25">
        <v>0</v>
      </c>
      <c r="G40" s="25">
        <v>0</v>
      </c>
      <c r="H40" s="25">
        <v>0</v>
      </c>
      <c r="I40" s="25">
        <v>0</v>
      </c>
      <c r="J40" s="25">
        <v>0</v>
      </c>
      <c r="K40" s="25">
        <v>0</v>
      </c>
      <c r="L40" s="25">
        <v>0</v>
      </c>
      <c r="M40" s="25">
        <v>0</v>
      </c>
      <c r="N40" s="25">
        <v>0</v>
      </c>
      <c r="O40" s="25">
        <v>0</v>
      </c>
      <c r="P40" s="25">
        <v>0</v>
      </c>
      <c r="Q40" s="25">
        <v>-2376000.0000000005</v>
      </c>
      <c r="R40" s="25">
        <v>-4752000.0000000009</v>
      </c>
      <c r="S40" s="25">
        <v>-7128000.0000000009</v>
      </c>
      <c r="T40" s="25">
        <v>-9504000.0000000019</v>
      </c>
      <c r="U40" s="25">
        <v>-11880000.000000002</v>
      </c>
      <c r="V40" s="25">
        <v>-14256000.000000002</v>
      </c>
      <c r="W40" s="25">
        <v>-16632000.000000004</v>
      </c>
      <c r="X40" s="25">
        <v>-19008000.000000004</v>
      </c>
      <c r="Y40" s="25">
        <v>-21384000</v>
      </c>
      <c r="Z40" s="25">
        <v>-23760000.000000004</v>
      </c>
      <c r="AA40" s="25">
        <v>-26136000</v>
      </c>
      <c r="AB40" s="25">
        <v>-28512000.000000004</v>
      </c>
      <c r="AC40" s="25">
        <v>-30888000.000000011</v>
      </c>
      <c r="AD40" s="25">
        <v>-33264000.000000007</v>
      </c>
      <c r="AE40" s="25">
        <v>-35640000.000000007</v>
      </c>
      <c r="AF40" s="25">
        <v>-38016000.000000007</v>
      </c>
      <c r="AG40" s="25">
        <v>-40392000.000000007</v>
      </c>
      <c r="AH40" s="25">
        <v>-42768000.000000015</v>
      </c>
      <c r="AI40" s="25">
        <v>-45144000.000000022</v>
      </c>
      <c r="AJ40" s="25">
        <v>-47520000.000000022</v>
      </c>
      <c r="AK40" s="25">
        <v>-49896000.00000003</v>
      </c>
      <c r="AL40" s="25">
        <v>-52272000.000000022</v>
      </c>
      <c r="AM40" s="25">
        <v>-54648000.000000022</v>
      </c>
      <c r="AN40" s="25">
        <v>-57024000.00000003</v>
      </c>
      <c r="AO40" s="25">
        <v>-59400000.000000037</v>
      </c>
      <c r="AP40" s="25">
        <v>-61776000.00000003</v>
      </c>
      <c r="AQ40" s="25">
        <v>-64152000.00000003</v>
      </c>
      <c r="AR40" s="25">
        <v>-66528000.000000037</v>
      </c>
      <c r="AS40" s="25">
        <v>-68904000.000000045</v>
      </c>
    </row>
    <row r="41" spans="1:45" hidden="1">
      <c r="A41" s="21" t="s">
        <v>148</v>
      </c>
      <c r="C41" s="21" t="s">
        <v>135</v>
      </c>
      <c r="D41" s="21" t="s">
        <v>6</v>
      </c>
      <c r="E41" s="21" t="s">
        <v>19</v>
      </c>
      <c r="F41" s="25">
        <v>-152489479.10235587</v>
      </c>
      <c r="G41" s="25">
        <v>-147526456.81534606</v>
      </c>
      <c r="H41" s="25">
        <v>-148431659.48275977</v>
      </c>
      <c r="I41" s="25">
        <v>-168317839.39189842</v>
      </c>
      <c r="J41" s="25">
        <v>-171340523.7102057</v>
      </c>
      <c r="K41" s="25">
        <v>-193592107.72032702</v>
      </c>
      <c r="L41" s="25">
        <v>-190629909.36383516</v>
      </c>
      <c r="M41" s="25">
        <v>-214087853.76828307</v>
      </c>
      <c r="N41" s="25">
        <v>-202436872.28207409</v>
      </c>
      <c r="O41" s="25">
        <v>-227494357.40299654</v>
      </c>
      <c r="P41" s="25">
        <v>-216592019.9268823</v>
      </c>
      <c r="Q41" s="25">
        <v>-320908535.78452694</v>
      </c>
      <c r="R41" s="25">
        <v>-316229007.40774864</v>
      </c>
      <c r="S41" s="25">
        <v>-351253801.62111026</v>
      </c>
      <c r="T41" s="25">
        <v>-348488243.46094275</v>
      </c>
      <c r="U41" s="25">
        <v>-344623066.10657537</v>
      </c>
      <c r="V41" s="25">
        <v>-260951060.08040369</v>
      </c>
      <c r="W41" s="25">
        <v>-258715125.91591033</v>
      </c>
      <c r="X41" s="25">
        <v>-228953591.28938541</v>
      </c>
      <c r="Y41" s="25">
        <v>-192948109.76959297</v>
      </c>
      <c r="Z41" s="25">
        <v>-169342572.53782913</v>
      </c>
      <c r="AA41" s="25">
        <v>-157029101.54350942</v>
      </c>
      <c r="AB41" s="25">
        <v>-144484959.67347959</v>
      </c>
      <c r="AC41" s="25">
        <v>-137458534.17705068</v>
      </c>
      <c r="AD41" s="25">
        <v>-120463512.37855893</v>
      </c>
      <c r="AE41" s="25">
        <v>-126378436.85554683</v>
      </c>
      <c r="AF41" s="25">
        <v>-121970646.32025942</v>
      </c>
      <c r="AG41" s="25">
        <v>-130540825.7559976</v>
      </c>
      <c r="AH41" s="25">
        <v>-125094958.10735299</v>
      </c>
      <c r="AI41" s="25">
        <v>-135913924.84995723</v>
      </c>
      <c r="AJ41" s="25">
        <v>-131653499.96409458</v>
      </c>
      <c r="AK41" s="25">
        <v>-142696910.59207654</v>
      </c>
      <c r="AL41" s="25">
        <v>-138325696.45186922</v>
      </c>
      <c r="AM41" s="25">
        <v>-151081013.6146332</v>
      </c>
      <c r="AN41" s="25">
        <v>-146102339.71448103</v>
      </c>
      <c r="AO41" s="25">
        <v>-160966802.45618609</v>
      </c>
      <c r="AP41" s="25">
        <v>-155684438.79448116</v>
      </c>
      <c r="AQ41" s="25">
        <v>-169227179.94977427</v>
      </c>
      <c r="AR41" s="25">
        <v>-166571555.3877717</v>
      </c>
      <c r="AS41" s="25">
        <v>-179886901.26093215</v>
      </c>
    </row>
    <row r="42" spans="1:45" hidden="1">
      <c r="A42" s="21" t="s">
        <v>149</v>
      </c>
      <c r="C42" s="21" t="s">
        <v>150</v>
      </c>
      <c r="D42" s="21" t="s">
        <v>130</v>
      </c>
      <c r="E42" s="21" t="s">
        <v>19</v>
      </c>
      <c r="F42" s="25">
        <v>-162656133.57979384</v>
      </c>
      <c r="G42" s="25">
        <v>-156620885.86928406</v>
      </c>
      <c r="H42" s="25">
        <v>-158259585.01444301</v>
      </c>
      <c r="I42" s="25">
        <v>-177675496.39105546</v>
      </c>
      <c r="J42" s="25">
        <v>-181844379.49807918</v>
      </c>
      <c r="K42" s="25">
        <v>-202785106.60666472</v>
      </c>
      <c r="L42" s="25">
        <v>-200403624.34922889</v>
      </c>
      <c r="M42" s="25">
        <v>-223070173.5256933</v>
      </c>
      <c r="N42" s="25">
        <v>-211711593.35103643</v>
      </c>
      <c r="O42" s="25">
        <v>-238691072.35116246</v>
      </c>
      <c r="P42" s="25">
        <v>-226870851.91583619</v>
      </c>
      <c r="Q42" s="25">
        <v>-335600850.95096344</v>
      </c>
      <c r="R42" s="25">
        <v>-328088353.22353405</v>
      </c>
      <c r="S42" s="25">
        <v>-366911828.45352572</v>
      </c>
      <c r="T42" s="25">
        <v>-361766776.27783668</v>
      </c>
      <c r="U42" s="25">
        <v>-358381327.06356525</v>
      </c>
      <c r="V42" s="25">
        <v>-268153529.66746563</v>
      </c>
      <c r="W42" s="25">
        <v>-264998752.76496604</v>
      </c>
      <c r="X42" s="25">
        <v>-231068109.44287145</v>
      </c>
      <c r="Y42" s="25">
        <v>-190917569.54663643</v>
      </c>
      <c r="Z42" s="25">
        <v>-163727474.79418957</v>
      </c>
      <c r="AA42" s="25">
        <v>-148154986.7957077</v>
      </c>
      <c r="AB42" s="25">
        <v>-132723555.79767329</v>
      </c>
      <c r="AC42" s="25">
        <v>-122518317.33119534</v>
      </c>
      <c r="AD42" s="25">
        <v>-102418657.83957767</v>
      </c>
      <c r="AE42" s="25">
        <v>-106069830.22569735</v>
      </c>
      <c r="AF42" s="25">
        <v>-99161147.600497276</v>
      </c>
      <c r="AG42" s="25">
        <v>-105740014.26385117</v>
      </c>
      <c r="AH42" s="25">
        <v>-97613118.845691904</v>
      </c>
      <c r="AI42" s="25">
        <v>-106855047.9799639</v>
      </c>
      <c r="AJ42" s="25">
        <v>-99801050.592289552</v>
      </c>
      <c r="AK42" s="25">
        <v>-109614903.01171252</v>
      </c>
      <c r="AL42" s="25">
        <v>-102684825.96161428</v>
      </c>
      <c r="AM42" s="25">
        <v>-114539673.38523079</v>
      </c>
      <c r="AN42" s="25">
        <v>-107040732.54732347</v>
      </c>
      <c r="AO42" s="25">
        <v>-121937118.09804009</v>
      </c>
      <c r="AP42" s="25">
        <v>-113825815.35419036</v>
      </c>
      <c r="AQ42" s="25">
        <v>-128047189.95384574</v>
      </c>
      <c r="AR42" s="25">
        <v>-122670591.60212846</v>
      </c>
      <c r="AS42" s="25">
        <v>-136933768.05930817</v>
      </c>
    </row>
    <row r="43" spans="1:45" hidden="1">
      <c r="A43" s="21" t="s">
        <v>151</v>
      </c>
      <c r="C43" s="21" t="s">
        <v>150</v>
      </c>
      <c r="D43" s="21" t="s">
        <v>131</v>
      </c>
      <c r="E43" s="21" t="s">
        <v>19</v>
      </c>
      <c r="F43" s="25">
        <v>-9430019.4195657372</v>
      </c>
      <c r="G43" s="25">
        <v>-11767303.878937349</v>
      </c>
      <c r="H43" s="25">
        <v>-15861547.248180985</v>
      </c>
      <c r="I43" s="25">
        <v>-19477863.120383732</v>
      </c>
      <c r="J43" s="25">
        <v>-23523950.562002711</v>
      </c>
      <c r="K43" s="25">
        <v>-26927155.812618759</v>
      </c>
      <c r="L43" s="25">
        <v>-31310024.22561891</v>
      </c>
      <c r="M43" s="25">
        <v>-34062373.014756359</v>
      </c>
      <c r="N43" s="25">
        <v>-36996416.855425514</v>
      </c>
      <c r="O43" s="25">
        <v>-37955410.042003118</v>
      </c>
      <c r="P43" s="25">
        <v>-40651127.192661032</v>
      </c>
      <c r="Q43" s="25">
        <v>-56573191.641675346</v>
      </c>
      <c r="R43" s="25">
        <v>-58052094.016651176</v>
      </c>
      <c r="S43" s="25">
        <v>-59104102.300559409</v>
      </c>
      <c r="T43" s="25">
        <v>-61384469.232036069</v>
      </c>
      <c r="U43" s="25">
        <v>-60324772.849357076</v>
      </c>
      <c r="V43" s="25">
        <v>-57089865.561399646</v>
      </c>
      <c r="W43" s="25">
        <v>-56134002.505937025</v>
      </c>
      <c r="X43" s="25">
        <v>-55959965.129227519</v>
      </c>
      <c r="Y43" s="25">
        <v>-55068402.492104843</v>
      </c>
      <c r="Z43" s="25">
        <v>-54648990.675993957</v>
      </c>
      <c r="AA43" s="25">
        <v>-54508280.426685907</v>
      </c>
      <c r="AB43" s="25">
        <v>-54560857.771260791</v>
      </c>
      <c r="AC43" s="25">
        <v>-54648296.731018044</v>
      </c>
      <c r="AD43" s="25">
        <v>-55122996.666821048</v>
      </c>
      <c r="AE43" s="25">
        <v>-54830253.866811357</v>
      </c>
      <c r="AF43" s="25">
        <v>-54387644.149016947</v>
      </c>
      <c r="AG43" s="25">
        <v>-54209455.40000663</v>
      </c>
      <c r="AH43" s="25">
        <v>-54155948.779763527</v>
      </c>
      <c r="AI43" s="25">
        <v>-54050802.960320957</v>
      </c>
      <c r="AJ43" s="25">
        <v>-53956846.50214117</v>
      </c>
      <c r="AK43" s="25">
        <v>-54131494.874562435</v>
      </c>
      <c r="AL43" s="25">
        <v>-54219143.782223694</v>
      </c>
      <c r="AM43" s="25">
        <v>-54396780.187036455</v>
      </c>
      <c r="AN43" s="25">
        <v>-54699112.625145994</v>
      </c>
      <c r="AO43" s="25">
        <v>-54838948.96188505</v>
      </c>
      <c r="AP43" s="25">
        <v>-55185981.669337414</v>
      </c>
      <c r="AQ43" s="25">
        <v>-55866469.319350474</v>
      </c>
      <c r="AR43" s="25">
        <v>-55943507.42436409</v>
      </c>
      <c r="AS43" s="25">
        <v>-56517040.533842005</v>
      </c>
    </row>
    <row r="44" spans="1:45" hidden="1">
      <c r="A44" s="21" t="s">
        <v>152</v>
      </c>
      <c r="C44" s="21" t="s">
        <v>150</v>
      </c>
      <c r="D44" s="21" t="s">
        <v>34</v>
      </c>
      <c r="E44" s="21" t="s">
        <v>19</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6">
        <v>0</v>
      </c>
      <c r="AC44" s="26">
        <v>0</v>
      </c>
      <c r="AD44" s="26">
        <v>0</v>
      </c>
      <c r="AE44" s="26">
        <v>0</v>
      </c>
      <c r="AF44" s="26">
        <v>0</v>
      </c>
      <c r="AG44" s="26">
        <v>0</v>
      </c>
      <c r="AH44" s="26">
        <v>0</v>
      </c>
      <c r="AI44" s="26">
        <v>0</v>
      </c>
      <c r="AJ44" s="26">
        <v>0</v>
      </c>
      <c r="AK44" s="26">
        <v>0</v>
      </c>
      <c r="AL44" s="26">
        <v>0</v>
      </c>
      <c r="AM44" s="26">
        <v>0</v>
      </c>
      <c r="AN44" s="26">
        <v>0</v>
      </c>
      <c r="AO44" s="26">
        <v>0</v>
      </c>
      <c r="AP44" s="26">
        <v>0</v>
      </c>
      <c r="AQ44" s="26">
        <v>0</v>
      </c>
      <c r="AR44" s="26">
        <v>0</v>
      </c>
      <c r="AS44" s="26">
        <v>0</v>
      </c>
    </row>
    <row r="45" spans="1:45" hidden="1">
      <c r="A45" s="21" t="s">
        <v>153</v>
      </c>
      <c r="C45" s="21" t="s">
        <v>150</v>
      </c>
      <c r="D45" s="21" t="s">
        <v>84</v>
      </c>
      <c r="E45" s="21" t="s">
        <v>19</v>
      </c>
      <c r="F45" s="25">
        <v>415270.73897999991</v>
      </c>
      <c r="G45" s="25">
        <v>830541.47795999981</v>
      </c>
      <c r="H45" s="25">
        <v>1245812.2169399997</v>
      </c>
      <c r="I45" s="25">
        <v>1661082.9559199996</v>
      </c>
      <c r="J45" s="25">
        <v>2076353.6948999993</v>
      </c>
      <c r="K45" s="25">
        <v>2491624.4338799994</v>
      </c>
      <c r="L45" s="25">
        <v>2906895.1728599994</v>
      </c>
      <c r="M45" s="25">
        <v>3322165.9118399993</v>
      </c>
      <c r="N45" s="25">
        <v>3737436.6508199992</v>
      </c>
      <c r="O45" s="25">
        <v>4152707.3897999986</v>
      </c>
      <c r="P45" s="25">
        <v>4567978.128779999</v>
      </c>
      <c r="Q45" s="25">
        <v>5140765.35495931</v>
      </c>
      <c r="R45" s="25">
        <v>5713552.5811386202</v>
      </c>
      <c r="S45" s="25">
        <v>6286339.8073179312</v>
      </c>
      <c r="T45" s="25">
        <v>6859127.0334972413</v>
      </c>
      <c r="U45" s="25">
        <v>7431914.2596765533</v>
      </c>
      <c r="V45" s="25">
        <v>8004701.4858558634</v>
      </c>
      <c r="W45" s="25">
        <v>8577488.7120351736</v>
      </c>
      <c r="X45" s="25">
        <v>9150275.9382144827</v>
      </c>
      <c r="Y45" s="25">
        <v>9723063.1643937957</v>
      </c>
      <c r="Z45" s="25">
        <v>10295850.390573107</v>
      </c>
      <c r="AA45" s="25">
        <v>10868637.616752416</v>
      </c>
      <c r="AB45" s="25">
        <v>11441424.842931727</v>
      </c>
      <c r="AC45" s="25">
        <v>12014212.069111036</v>
      </c>
      <c r="AD45" s="25">
        <v>12586999.295290347</v>
      </c>
      <c r="AE45" s="25">
        <v>13159786.52146966</v>
      </c>
      <c r="AF45" s="25">
        <v>13732573.747648971</v>
      </c>
      <c r="AG45" s="25">
        <v>14305360.973828282</v>
      </c>
      <c r="AH45" s="25">
        <v>14878148.200007591</v>
      </c>
      <c r="AI45" s="25">
        <v>15450935.426186902</v>
      </c>
      <c r="AJ45" s="25">
        <v>16023722.652366214</v>
      </c>
      <c r="AK45" s="25">
        <v>16596509.878545525</v>
      </c>
      <c r="AL45" s="25">
        <v>17169297.104724836</v>
      </c>
      <c r="AM45" s="25">
        <v>17742084.330904145</v>
      </c>
      <c r="AN45" s="25">
        <v>18314871.557083458</v>
      </c>
      <c r="AO45" s="25">
        <v>18887658.783262763</v>
      </c>
      <c r="AP45" s="25">
        <v>19460446.009442072</v>
      </c>
      <c r="AQ45" s="25">
        <v>20033233.235621385</v>
      </c>
      <c r="AR45" s="25">
        <v>20606020.461800691</v>
      </c>
      <c r="AS45" s="25">
        <v>21178807.687979996</v>
      </c>
    </row>
    <row r="46" spans="1:45" hidden="1">
      <c r="A46" s="21" t="s">
        <v>154</v>
      </c>
      <c r="C46" s="21" t="s">
        <v>150</v>
      </c>
      <c r="D46" s="21" t="s">
        <v>6</v>
      </c>
      <c r="E46" s="21" t="s">
        <v>19</v>
      </c>
      <c r="F46" s="25">
        <v>-171670882.26037958</v>
      </c>
      <c r="G46" s="25">
        <v>-167557648.27026141</v>
      </c>
      <c r="H46" s="25">
        <v>-172875320.04568401</v>
      </c>
      <c r="I46" s="25">
        <v>-195492276.55551919</v>
      </c>
      <c r="J46" s="25">
        <v>-203291976.36518189</v>
      </c>
      <c r="K46" s="25">
        <v>-227220637.98540348</v>
      </c>
      <c r="L46" s="25">
        <v>-228806753.40198779</v>
      </c>
      <c r="M46" s="25">
        <v>-253810380.62860966</v>
      </c>
      <c r="N46" s="25">
        <v>-244970573.55564195</v>
      </c>
      <c r="O46" s="25">
        <v>-272493775.00336558</v>
      </c>
      <c r="P46" s="25">
        <v>-262954000.9797172</v>
      </c>
      <c r="Q46" s="25">
        <v>-387033277.23767948</v>
      </c>
      <c r="R46" s="25">
        <v>-380426894.65904659</v>
      </c>
      <c r="S46" s="25">
        <v>-419729590.94676721</v>
      </c>
      <c r="T46" s="25">
        <v>-416292118.47637552</v>
      </c>
      <c r="U46" s="25">
        <v>-411274185.65324575</v>
      </c>
      <c r="V46" s="25">
        <v>-317238693.74300939</v>
      </c>
      <c r="W46" s="25">
        <v>-312555266.55886787</v>
      </c>
      <c r="X46" s="25">
        <v>-277877798.63388449</v>
      </c>
      <c r="Y46" s="25">
        <v>-236262908.87434751</v>
      </c>
      <c r="Z46" s="25">
        <v>-208080615.07961041</v>
      </c>
      <c r="AA46" s="25">
        <v>-191794629.60564119</v>
      </c>
      <c r="AB46" s="25">
        <v>-175842988.72600237</v>
      </c>
      <c r="AC46" s="25">
        <v>-165152401.99310234</v>
      </c>
      <c r="AD46" s="25">
        <v>-144954655.21110839</v>
      </c>
      <c r="AE46" s="25">
        <v>-147740297.57103905</v>
      </c>
      <c r="AF46" s="25">
        <v>-139816218.00186524</v>
      </c>
      <c r="AG46" s="25">
        <v>-145644108.6900295</v>
      </c>
      <c r="AH46" s="25">
        <v>-136890919.42544785</v>
      </c>
      <c r="AI46" s="25">
        <v>-145454915.51409796</v>
      </c>
      <c r="AJ46" s="25">
        <v>-137734174.44206449</v>
      </c>
      <c r="AK46" s="25">
        <v>-147149888.00772944</v>
      </c>
      <c r="AL46" s="25">
        <v>-139734672.63911316</v>
      </c>
      <c r="AM46" s="25">
        <v>-151194369.24136308</v>
      </c>
      <c r="AN46" s="25">
        <v>-143424973.61538601</v>
      </c>
      <c r="AO46" s="25">
        <v>-157888408.27666238</v>
      </c>
      <c r="AP46" s="25">
        <v>-149551351.01408571</v>
      </c>
      <c r="AQ46" s="25">
        <v>-163880426.03757483</v>
      </c>
      <c r="AR46" s="25">
        <v>-158008078.56469184</v>
      </c>
      <c r="AS46" s="25">
        <v>-172272000.90517017</v>
      </c>
    </row>
    <row r="47" spans="1:45" hidden="1">
      <c r="D47" s="21" t="s">
        <v>155</v>
      </c>
      <c r="E47" s="21" t="s">
        <v>156</v>
      </c>
      <c r="F47" s="27" t="s">
        <v>157</v>
      </c>
      <c r="G47" s="27" t="s">
        <v>157</v>
      </c>
      <c r="H47" s="27" t="s">
        <v>157</v>
      </c>
      <c r="I47" s="27" t="s">
        <v>157</v>
      </c>
      <c r="J47" s="27" t="s">
        <v>157</v>
      </c>
      <c r="K47" s="27" t="s">
        <v>157</v>
      </c>
      <c r="L47" s="27" t="s">
        <v>157</v>
      </c>
      <c r="M47" s="27" t="s">
        <v>157</v>
      </c>
      <c r="N47" s="27" t="s">
        <v>157</v>
      </c>
      <c r="O47" s="27" t="s">
        <v>157</v>
      </c>
      <c r="P47" s="27" t="s">
        <v>157</v>
      </c>
      <c r="Q47" s="27" t="s">
        <v>157</v>
      </c>
      <c r="R47" s="27" t="s">
        <v>157</v>
      </c>
      <c r="S47" s="27" t="s">
        <v>157</v>
      </c>
      <c r="T47" s="27" t="s">
        <v>157</v>
      </c>
      <c r="U47" s="27" t="s">
        <v>157</v>
      </c>
      <c r="V47" s="27" t="s">
        <v>157</v>
      </c>
      <c r="W47" s="27" t="s">
        <v>157</v>
      </c>
      <c r="X47" s="27" t="s">
        <v>157</v>
      </c>
      <c r="Y47" s="27" t="s">
        <v>157</v>
      </c>
      <c r="Z47" s="27" t="s">
        <v>157</v>
      </c>
      <c r="AA47" s="27" t="s">
        <v>157</v>
      </c>
      <c r="AB47" s="27" t="s">
        <v>157</v>
      </c>
      <c r="AC47" s="27" t="s">
        <v>157</v>
      </c>
      <c r="AD47" s="27" t="s">
        <v>157</v>
      </c>
      <c r="AE47" s="27" t="s">
        <v>157</v>
      </c>
      <c r="AF47" s="27" t="s">
        <v>157</v>
      </c>
      <c r="AG47" s="27" t="s">
        <v>157</v>
      </c>
      <c r="AH47" s="27" t="s">
        <v>157</v>
      </c>
      <c r="AI47" s="27" t="s">
        <v>157</v>
      </c>
      <c r="AJ47" s="27" t="s">
        <v>157</v>
      </c>
      <c r="AK47" s="27" t="s">
        <v>157</v>
      </c>
      <c r="AL47" s="27" t="s">
        <v>157</v>
      </c>
      <c r="AM47" s="27" t="s">
        <v>157</v>
      </c>
      <c r="AN47" s="27">
        <v>2053</v>
      </c>
      <c r="AO47" s="27">
        <v>2054</v>
      </c>
      <c r="AP47" s="27">
        <v>2055</v>
      </c>
      <c r="AQ47" s="27">
        <v>2056</v>
      </c>
      <c r="AR47" s="27">
        <v>2057</v>
      </c>
      <c r="AS47" s="27">
        <v>2058</v>
      </c>
    </row>
    <row r="48" spans="1:45" hidden="1"/>
    <row r="49" spans="3:11">
      <c r="C49" s="21" t="s">
        <v>158</v>
      </c>
      <c r="D49" s="21" t="s">
        <v>78</v>
      </c>
      <c r="E49" s="21" t="s">
        <v>79</v>
      </c>
      <c r="F49" s="20" t="s">
        <v>4</v>
      </c>
      <c r="G49" s="20" t="s">
        <v>5</v>
      </c>
      <c r="H49" s="20" t="s">
        <v>159</v>
      </c>
    </row>
    <row r="50" spans="3:11">
      <c r="C50" s="28" t="s">
        <v>160</v>
      </c>
      <c r="D50" s="21" t="s">
        <v>156</v>
      </c>
      <c r="E50" s="26">
        <v>2030</v>
      </c>
    </row>
    <row r="51" spans="3:11">
      <c r="C51" s="28" t="s">
        <v>161</v>
      </c>
      <c r="D51" s="21" t="s">
        <v>162</v>
      </c>
      <c r="E51" s="29">
        <v>0.27500000000000002</v>
      </c>
      <c r="F51" s="21" t="s">
        <v>163</v>
      </c>
      <c r="G51" s="30" t="s">
        <v>164</v>
      </c>
    </row>
    <row r="52" spans="3:11">
      <c r="C52" s="28" t="s">
        <v>165</v>
      </c>
      <c r="D52" s="21" t="s">
        <v>166</v>
      </c>
      <c r="E52" s="31">
        <v>0.9</v>
      </c>
      <c r="F52" s="21" t="s">
        <v>167</v>
      </c>
      <c r="G52" s="30" t="s">
        <v>168</v>
      </c>
      <c r="H52" s="21" t="s">
        <v>169</v>
      </c>
    </row>
    <row r="53" spans="3:11">
      <c r="C53" s="28" t="s">
        <v>170</v>
      </c>
      <c r="D53" s="21" t="s">
        <v>171</v>
      </c>
      <c r="E53" s="25">
        <v>33</v>
      </c>
    </row>
    <row r="54" spans="3:11">
      <c r="C54" s="28" t="s">
        <v>172</v>
      </c>
      <c r="D54" s="21" t="s">
        <v>156</v>
      </c>
      <c r="E54" s="27">
        <v>2052</v>
      </c>
    </row>
    <row r="56" spans="3:11" hidden="1"/>
    <row r="57" spans="3:11" hidden="1"/>
    <row r="58" spans="3:11" hidden="1"/>
    <row r="59" spans="3:11" hidden="1"/>
    <row r="60" spans="3:11" hidden="1"/>
    <row r="61" spans="3:11" hidden="1"/>
    <row r="62" spans="3:11" hidden="1"/>
    <row r="63" spans="3:11" hidden="1"/>
    <row r="64" spans="3:11" hidden="1">
      <c r="K64" s="32"/>
    </row>
    <row r="65" spans="6:11" hidden="1">
      <c r="K65" s="32"/>
    </row>
    <row r="66" spans="6:11" hidden="1">
      <c r="K66" s="32"/>
    </row>
    <row r="67" spans="6:11" hidden="1"/>
    <row r="68" spans="6:11" hidden="1"/>
    <row r="69" spans="6:11" hidden="1"/>
    <row r="70" spans="6:11" hidden="1"/>
    <row r="71" spans="6:11" hidden="1"/>
    <row r="72" spans="6:11" hidden="1"/>
    <row r="73" spans="6:11" hidden="1"/>
    <row r="74" spans="6:11" hidden="1"/>
    <row r="75" spans="6:11" hidden="1"/>
    <row r="76" spans="6:11" hidden="1"/>
    <row r="77" spans="6:11" hidden="1"/>
    <row r="78" spans="6:11" hidden="1"/>
    <row r="79" spans="6:11" hidden="1"/>
    <row r="80" spans="6:11" hidden="1">
      <c r="F80" s="33">
        <v>0.97550212513650236</v>
      </c>
    </row>
    <row r="81" spans="6:6" hidden="1">
      <c r="F81" s="33">
        <v>1.2627253219186427</v>
      </c>
    </row>
    <row r="82" spans="6:6" hidden="1">
      <c r="F82" s="33">
        <v>1</v>
      </c>
    </row>
    <row r="83" spans="6:6" hidden="1">
      <c r="F83" s="33" t="e">
        <v>#DIV/0!</v>
      </c>
    </row>
    <row r="84" spans="6:6" hidden="1">
      <c r="F84" s="33">
        <v>0.98256220148999451</v>
      </c>
    </row>
    <row r="85" spans="6:6" hidden="1">
      <c r="F85" s="33">
        <v>0.97862198400541067</v>
      </c>
    </row>
    <row r="86" spans="6:6" hidden="1">
      <c r="F86" s="33">
        <v>1.3099609130458778</v>
      </c>
    </row>
    <row r="87" spans="6:6" hidden="1">
      <c r="F87" s="33" t="e">
        <v>#DIV/0!</v>
      </c>
    </row>
    <row r="88" spans="6:6" hidden="1">
      <c r="F88" s="33">
        <v>1</v>
      </c>
    </row>
    <row r="89" spans="6:6" hidden="1">
      <c r="F89" s="33">
        <v>0.99677098417239351</v>
      </c>
    </row>
    <row r="90" spans="6:6" hidden="1"/>
    <row r="91" spans="6:6" hidden="1"/>
    <row r="92" spans="6:6" hidden="1"/>
    <row r="93" spans="6:6" hidden="1"/>
    <row r="94" spans="6:6" hidden="1"/>
    <row r="95" spans="6:6" hidden="1"/>
    <row r="96" spans="6:6" hidden="1"/>
    <row r="97" spans="1:45" hidden="1"/>
    <row r="98" spans="1:45" hidden="1"/>
    <row r="99" spans="1:45" hidden="1"/>
    <row r="100" spans="1:45" hidden="1"/>
    <row r="101" spans="1:45" hidden="1"/>
    <row r="102" spans="1:45" hidden="1"/>
    <row r="103" spans="1:45" hidden="1"/>
    <row r="104" spans="1:45">
      <c r="A104" s="34"/>
      <c r="B104" s="34"/>
      <c r="C104" s="20" t="s">
        <v>72</v>
      </c>
    </row>
    <row r="105" spans="1:45">
      <c r="C105" s="20" t="s">
        <v>173</v>
      </c>
      <c r="D105" s="20" t="s">
        <v>174</v>
      </c>
      <c r="E105" s="20" t="s">
        <v>78</v>
      </c>
      <c r="F105" s="21">
        <v>2019</v>
      </c>
      <c r="G105" s="21">
        <v>2020</v>
      </c>
      <c r="H105" s="21">
        <v>2021</v>
      </c>
      <c r="I105" s="21">
        <v>2022</v>
      </c>
      <c r="J105" s="21">
        <v>2023</v>
      </c>
      <c r="K105" s="21">
        <v>2024</v>
      </c>
      <c r="L105" s="21">
        <v>2025</v>
      </c>
      <c r="M105" s="21">
        <v>2026</v>
      </c>
      <c r="N105" s="21">
        <v>2027</v>
      </c>
      <c r="O105" s="21">
        <v>2028</v>
      </c>
      <c r="P105" s="21">
        <v>2029</v>
      </c>
      <c r="Q105" s="21">
        <v>2030</v>
      </c>
      <c r="R105" s="21">
        <v>2031</v>
      </c>
      <c r="S105" s="21">
        <v>2032</v>
      </c>
      <c r="T105" s="21">
        <v>2033</v>
      </c>
      <c r="U105" s="21">
        <v>2034</v>
      </c>
      <c r="V105" s="21">
        <v>2035</v>
      </c>
      <c r="W105" s="21">
        <v>2036</v>
      </c>
      <c r="X105" s="21">
        <v>2037</v>
      </c>
      <c r="Y105" s="21">
        <v>2038</v>
      </c>
      <c r="Z105" s="21">
        <v>2039</v>
      </c>
      <c r="AA105" s="21">
        <v>2040</v>
      </c>
      <c r="AB105" s="21">
        <v>2041</v>
      </c>
      <c r="AC105" s="21">
        <v>2042</v>
      </c>
      <c r="AD105" s="21">
        <v>2043</v>
      </c>
      <c r="AE105" s="21">
        <v>2044</v>
      </c>
      <c r="AF105" s="21">
        <v>2045</v>
      </c>
      <c r="AG105" s="21">
        <v>2046</v>
      </c>
      <c r="AH105" s="21">
        <v>2047</v>
      </c>
      <c r="AI105" s="21">
        <v>2048</v>
      </c>
      <c r="AJ105" s="21">
        <v>2049</v>
      </c>
      <c r="AK105" s="21">
        <v>2050</v>
      </c>
      <c r="AL105" s="21">
        <v>2051</v>
      </c>
      <c r="AM105" s="21">
        <v>2052</v>
      </c>
      <c r="AN105" s="21">
        <v>2053</v>
      </c>
      <c r="AO105" s="21">
        <v>2054</v>
      </c>
      <c r="AP105" s="21">
        <v>2055</v>
      </c>
      <c r="AQ105" s="21">
        <v>2056</v>
      </c>
      <c r="AR105" s="21">
        <v>2057</v>
      </c>
      <c r="AS105" s="21">
        <v>2058</v>
      </c>
    </row>
    <row r="106" spans="1:45">
      <c r="A106" s="21" t="s">
        <v>143</v>
      </c>
      <c r="C106" s="21" t="s">
        <v>135</v>
      </c>
      <c r="D106" s="21" t="s">
        <v>130</v>
      </c>
      <c r="E106" s="21" t="s">
        <v>19</v>
      </c>
      <c r="F106" s="25">
        <v>-145407775.92355001</v>
      </c>
      <c r="G106" s="25">
        <v>-149602366.37396145</v>
      </c>
      <c r="H106" s="25">
        <v>-152419252.09106952</v>
      </c>
      <c r="I106" s="25">
        <v>-159567267.04897398</v>
      </c>
      <c r="J106" s="25">
        <v>-166884742.64371973</v>
      </c>
      <c r="K106" s="25">
        <v>-178794481.16809267</v>
      </c>
      <c r="L106" s="25">
        <v>-184428682.60251409</v>
      </c>
      <c r="M106" s="25">
        <v>-194774323.23247758</v>
      </c>
      <c r="N106" s="25">
        <v>-198559662.48982823</v>
      </c>
      <c r="O106" s="25">
        <v>-206015425.1835776</v>
      </c>
      <c r="P106" s="25">
        <v>-207873389.33195031</v>
      </c>
      <c r="Q106" s="25">
        <v>-217011348.62740508</v>
      </c>
      <c r="R106" s="25">
        <v>-220286737.02016848</v>
      </c>
      <c r="S106" s="25">
        <v>-225371820.39588958</v>
      </c>
      <c r="T106" s="25">
        <v>-215934042.45787129</v>
      </c>
      <c r="U106" s="25">
        <v>-207238071.87278253</v>
      </c>
      <c r="V106" s="25">
        <v>-189321489.32943016</v>
      </c>
      <c r="W106" s="25">
        <v>-167197469.62851533</v>
      </c>
      <c r="X106" s="25">
        <v>-142093088.53373548</v>
      </c>
      <c r="Y106" s="25">
        <v>-126839038.78506652</v>
      </c>
      <c r="Z106" s="25">
        <v>-109925286.64670806</v>
      </c>
      <c r="AA106" s="25">
        <v>-96275661.976829022</v>
      </c>
      <c r="AB106" s="25">
        <v>-85068501.302059501</v>
      </c>
      <c r="AC106" s="25">
        <v>-77983851.121726066</v>
      </c>
      <c r="AD106" s="25">
        <v>-71883597.722305506</v>
      </c>
      <c r="AE106" s="25">
        <v>-68752397.228781879</v>
      </c>
      <c r="AF106" s="25">
        <v>-65766531.804323472</v>
      </c>
      <c r="AG106" s="25">
        <v>-66696839.495334305</v>
      </c>
      <c r="AH106" s="25">
        <v>-66121368.795357332</v>
      </c>
      <c r="AI106" s="25">
        <v>-67790967.347045153</v>
      </c>
      <c r="AJ106" s="25">
        <v>-67575366.292267263</v>
      </c>
      <c r="AK106" s="25">
        <v>-69989438.220716268</v>
      </c>
      <c r="AL106" s="25">
        <v>-70109949.071504116</v>
      </c>
      <c r="AM106" s="25">
        <v>-72999839.497768283</v>
      </c>
      <c r="AN106" s="25">
        <v>-73514241.787827894</v>
      </c>
      <c r="AO106" s="25">
        <v>-76630834.683190614</v>
      </c>
      <c r="AP106" s="25">
        <v>-77503201.565092906</v>
      </c>
      <c r="AQ106" s="25">
        <v>-81026929.524121061</v>
      </c>
      <c r="AR106" s="25">
        <v>-81339025.648735747</v>
      </c>
      <c r="AS106" s="25">
        <v>-83594260.790530533</v>
      </c>
    </row>
    <row r="107" spans="1:45">
      <c r="A107" s="21" t="s">
        <v>144</v>
      </c>
      <c r="C107" s="21" t="s">
        <v>135</v>
      </c>
      <c r="D107" s="21" t="s">
        <v>131</v>
      </c>
      <c r="E107" s="21" t="s">
        <v>19</v>
      </c>
      <c r="F107" s="25">
        <v>-4770488.85804273</v>
      </c>
      <c r="G107" s="25">
        <v>-5458658.550927137</v>
      </c>
      <c r="H107" s="25">
        <v>-6245539.0816019084</v>
      </c>
      <c r="I107" s="25">
        <v>-7665916.338011126</v>
      </c>
      <c r="J107" s="25">
        <v>-9316997.7436826359</v>
      </c>
      <c r="K107" s="25">
        <v>-10886364.567133764</v>
      </c>
      <c r="L107" s="25">
        <v>-12423836.201466899</v>
      </c>
      <c r="M107" s="25">
        <v>-13656828.800780987</v>
      </c>
      <c r="N107" s="25">
        <v>-14819338.475460824</v>
      </c>
      <c r="O107" s="25">
        <v>-15562218.861535002</v>
      </c>
      <c r="P107" s="25">
        <v>-16188257.297463398</v>
      </c>
      <c r="Q107" s="25">
        <v>-16598572.044488981</v>
      </c>
      <c r="R107" s="25">
        <v>-17114434.736797146</v>
      </c>
      <c r="S107" s="25">
        <v>-17096099.224987172</v>
      </c>
      <c r="T107" s="25">
        <v>-16465309.676627001</v>
      </c>
      <c r="U107" s="25">
        <v>-15447033.936118621</v>
      </c>
      <c r="V107" s="25">
        <v>-14255352.47209033</v>
      </c>
      <c r="W107" s="25">
        <v>-12451319.278478846</v>
      </c>
      <c r="X107" s="25">
        <v>-10765295.296509936</v>
      </c>
      <c r="Y107" s="25">
        <v>-9575927.5480486695</v>
      </c>
      <c r="Z107" s="25">
        <v>-8551572.0719740726</v>
      </c>
      <c r="AA107" s="25">
        <v>-7559679.951284023</v>
      </c>
      <c r="AB107" s="25">
        <v>-6881840.495073026</v>
      </c>
      <c r="AC107" s="25">
        <v>-6361957.4921949646</v>
      </c>
      <c r="AD107" s="25">
        <v>-6004001.3749636654</v>
      </c>
      <c r="AE107" s="25">
        <v>-5738568.9411718426</v>
      </c>
      <c r="AF107" s="25">
        <v>-5556982.3262435123</v>
      </c>
      <c r="AG107" s="25">
        <v>-5492250.9343048586</v>
      </c>
      <c r="AH107" s="25">
        <v>-5457872.2757406589</v>
      </c>
      <c r="AI107" s="25">
        <v>-5418848.5341857485</v>
      </c>
      <c r="AJ107" s="25">
        <v>-5388522.3305844534</v>
      </c>
      <c r="AK107" s="25">
        <v>-5367694.9414104996</v>
      </c>
      <c r="AL107" s="25">
        <v>-5349770.7366980193</v>
      </c>
      <c r="AM107" s="25">
        <v>-5335575.6625065533</v>
      </c>
      <c r="AN107" s="25">
        <v>-5329631.452515034</v>
      </c>
      <c r="AO107" s="25">
        <v>-5319020.1550679877</v>
      </c>
      <c r="AP107" s="25">
        <v>-5318048.3209901769</v>
      </c>
      <c r="AQ107" s="25">
        <v>-5318348.2769168708</v>
      </c>
      <c r="AR107" s="25">
        <v>-5315864.2745096814</v>
      </c>
      <c r="AS107" s="25">
        <v>-5311465.0577329518</v>
      </c>
    </row>
    <row r="108" spans="1:45">
      <c r="A108" s="21" t="s">
        <v>145</v>
      </c>
      <c r="C108" s="21" t="s">
        <v>135</v>
      </c>
      <c r="D108" s="21" t="s">
        <v>34</v>
      </c>
      <c r="E108" s="21" t="s">
        <v>19</v>
      </c>
      <c r="F108" s="25">
        <v>347866.49071942439</v>
      </c>
      <c r="G108" s="25">
        <v>695732.98143884877</v>
      </c>
      <c r="H108" s="25">
        <v>1043599.4721582732</v>
      </c>
      <c r="I108" s="25">
        <v>1391465.9628776975</v>
      </c>
      <c r="J108" s="25">
        <v>1739332.4535971219</v>
      </c>
      <c r="K108" s="25">
        <v>2087198.9443165464</v>
      </c>
      <c r="L108" s="25">
        <v>2435065.435035971</v>
      </c>
      <c r="M108" s="25">
        <v>2782931.9257553951</v>
      </c>
      <c r="N108" s="25">
        <v>3130798.4164748196</v>
      </c>
      <c r="O108" s="25">
        <v>3478664.9071942437</v>
      </c>
      <c r="P108" s="25">
        <v>3826531.3979136688</v>
      </c>
      <c r="Q108" s="25">
        <v>4174397.8886330929</v>
      </c>
      <c r="R108" s="25">
        <v>4522264.3793525174</v>
      </c>
      <c r="S108" s="25">
        <v>4870130.870071942</v>
      </c>
      <c r="T108" s="25">
        <v>5217997.3607913656</v>
      </c>
      <c r="U108" s="25">
        <v>5565863.8515107902</v>
      </c>
      <c r="V108" s="25">
        <v>5913730.3422302147</v>
      </c>
      <c r="W108" s="25">
        <v>6261596.8329496393</v>
      </c>
      <c r="X108" s="25">
        <v>6609463.3236690639</v>
      </c>
      <c r="Y108" s="25">
        <v>6957329.8143884875</v>
      </c>
      <c r="Z108" s="25">
        <v>7305196.305107913</v>
      </c>
      <c r="AA108" s="25">
        <v>7653062.7958273375</v>
      </c>
      <c r="AB108" s="25">
        <v>8000929.2865467612</v>
      </c>
      <c r="AC108" s="25">
        <v>8348795.7772661857</v>
      </c>
      <c r="AD108" s="25">
        <v>8696662.2679856103</v>
      </c>
      <c r="AE108" s="25">
        <v>9044528.7587050349</v>
      </c>
      <c r="AF108" s="25">
        <v>9392395.2494244594</v>
      </c>
      <c r="AG108" s="25">
        <v>9740261.740143884</v>
      </c>
      <c r="AH108" s="25">
        <v>10088128.230863309</v>
      </c>
      <c r="AI108" s="25">
        <v>10435994.721582731</v>
      </c>
      <c r="AJ108" s="25">
        <v>10783861.212302158</v>
      </c>
      <c r="AK108" s="25">
        <v>11131727.70302158</v>
      </c>
      <c r="AL108" s="25">
        <v>11479594.193741005</v>
      </c>
      <c r="AM108" s="25">
        <v>11827460.684460429</v>
      </c>
      <c r="AN108" s="25">
        <v>12175327.175179854</v>
      </c>
      <c r="AO108" s="25">
        <v>12523193.665899279</v>
      </c>
      <c r="AP108" s="25">
        <v>12871060.156618701</v>
      </c>
      <c r="AQ108" s="25">
        <v>13218926.647338128</v>
      </c>
      <c r="AR108" s="25">
        <v>13566793.138057552</v>
      </c>
      <c r="AS108" s="25">
        <v>13914659.628776975</v>
      </c>
    </row>
    <row r="109" spans="1:45">
      <c r="A109" s="21" t="s">
        <v>146</v>
      </c>
      <c r="C109" s="21" t="s">
        <v>135</v>
      </c>
      <c r="D109" s="21" t="s">
        <v>147</v>
      </c>
      <c r="E109" s="21" t="s">
        <v>19</v>
      </c>
      <c r="F109" s="25">
        <v>0</v>
      </c>
      <c r="G109" s="25">
        <v>0</v>
      </c>
      <c r="H109" s="25">
        <v>0</v>
      </c>
      <c r="I109" s="25">
        <v>0</v>
      </c>
      <c r="J109" s="25">
        <v>0</v>
      </c>
      <c r="K109" s="25">
        <v>0</v>
      </c>
      <c r="L109" s="25">
        <v>0</v>
      </c>
      <c r="M109" s="25">
        <v>0</v>
      </c>
      <c r="N109" s="25">
        <v>0</v>
      </c>
      <c r="O109" s="25">
        <v>0</v>
      </c>
      <c r="P109" s="25">
        <v>0</v>
      </c>
      <c r="Q109" s="25">
        <v>-1722600</v>
      </c>
      <c r="R109" s="25">
        <v>-3445200</v>
      </c>
      <c r="S109" s="25">
        <v>-5167800</v>
      </c>
      <c r="T109" s="25">
        <v>-6890400</v>
      </c>
      <c r="U109" s="25">
        <v>-8613000</v>
      </c>
      <c r="V109" s="25">
        <v>-10335600</v>
      </c>
      <c r="W109" s="25">
        <v>-12058200</v>
      </c>
      <c r="X109" s="25">
        <v>-13780800</v>
      </c>
      <c r="Y109" s="25">
        <v>-15503400</v>
      </c>
      <c r="Z109" s="25">
        <v>-17226000</v>
      </c>
      <c r="AA109" s="25">
        <v>-18948600</v>
      </c>
      <c r="AB109" s="25">
        <v>-20671200</v>
      </c>
      <c r="AC109" s="25">
        <v>-22393800</v>
      </c>
      <c r="AD109" s="25">
        <v>-24116400</v>
      </c>
      <c r="AE109" s="25">
        <v>-25839000</v>
      </c>
      <c r="AF109" s="25">
        <v>-27561600</v>
      </c>
      <c r="AG109" s="25">
        <v>-29284200</v>
      </c>
      <c r="AH109" s="25">
        <v>-31006800</v>
      </c>
      <c r="AI109" s="25">
        <v>-32729400</v>
      </c>
      <c r="AJ109" s="25">
        <v>-34452000</v>
      </c>
      <c r="AK109" s="25">
        <v>-36174600</v>
      </c>
      <c r="AL109" s="25">
        <v>-37897200</v>
      </c>
      <c r="AM109" s="25">
        <v>-39619800</v>
      </c>
      <c r="AN109" s="25">
        <v>-41342400</v>
      </c>
      <c r="AO109" s="25">
        <v>-43065000</v>
      </c>
      <c r="AP109" s="25">
        <v>-44787600</v>
      </c>
      <c r="AQ109" s="25">
        <v>-46510200</v>
      </c>
      <c r="AR109" s="25">
        <v>-48232800</v>
      </c>
      <c r="AS109" s="25">
        <v>-49955400</v>
      </c>
    </row>
    <row r="110" spans="1:45">
      <c r="A110" s="21" t="s">
        <v>175</v>
      </c>
      <c r="C110" s="21" t="s">
        <v>135</v>
      </c>
      <c r="D110" s="21" t="s">
        <v>6</v>
      </c>
      <c r="E110" s="21" t="s">
        <v>19</v>
      </c>
      <c r="F110" s="25">
        <v>-149830398.29087329</v>
      </c>
      <c r="G110" s="25">
        <v>-154365291.94344974</v>
      </c>
      <c r="H110" s="25">
        <v>-157621191.70051315</v>
      </c>
      <c r="I110" s="25">
        <v>-165841717.4241074</v>
      </c>
      <c r="J110" s="25">
        <v>-174462407.93380523</v>
      </c>
      <c r="K110" s="25">
        <v>-187593646.79090989</v>
      </c>
      <c r="L110" s="25">
        <v>-194417453.368945</v>
      </c>
      <c r="M110" s="25">
        <v>-205648220.10750318</v>
      </c>
      <c r="N110" s="25">
        <v>-210248202.54881424</v>
      </c>
      <c r="O110" s="25">
        <v>-218098979.13791835</v>
      </c>
      <c r="P110" s="25">
        <v>-220235115.23150003</v>
      </c>
      <c r="Q110" s="25">
        <v>-231158122.78326097</v>
      </c>
      <c r="R110" s="25">
        <v>-236324107.37761313</v>
      </c>
      <c r="S110" s="25">
        <v>-242765588.75080481</v>
      </c>
      <c r="T110" s="25">
        <v>-234071754.77370694</v>
      </c>
      <c r="U110" s="25">
        <v>-225732241.95739037</v>
      </c>
      <c r="V110" s="25">
        <v>-207998711.4592903</v>
      </c>
      <c r="W110" s="25">
        <v>-185445392.07404453</v>
      </c>
      <c r="X110" s="25">
        <v>-160029720.50657636</v>
      </c>
      <c r="Y110" s="25">
        <v>-144961036.51872671</v>
      </c>
      <c r="Z110" s="25">
        <v>-128397662.41357422</v>
      </c>
      <c r="AA110" s="25">
        <v>-115130879.1322857</v>
      </c>
      <c r="AB110" s="25">
        <v>-104620612.51058576</v>
      </c>
      <c r="AC110" s="25">
        <v>-98390812.836654842</v>
      </c>
      <c r="AD110" s="25">
        <v>-93307336.829283565</v>
      </c>
      <c r="AE110" s="25">
        <v>-91285437.411248684</v>
      </c>
      <c r="AF110" s="25">
        <v>-89492718.881142527</v>
      </c>
      <c r="AG110" s="25">
        <v>-91733028.68949528</v>
      </c>
      <c r="AH110" s="25">
        <v>-92497912.840234667</v>
      </c>
      <c r="AI110" s="25">
        <v>-95503221.15964818</v>
      </c>
      <c r="AJ110" s="25">
        <v>-96632027.410549551</v>
      </c>
      <c r="AK110" s="25">
        <v>-100400005.45910519</v>
      </c>
      <c r="AL110" s="25">
        <v>-101877325.61446112</v>
      </c>
      <c r="AM110" s="25">
        <v>-106127754.4758144</v>
      </c>
      <c r="AN110" s="25">
        <v>-108010946.06516308</v>
      </c>
      <c r="AO110" s="25">
        <v>-112491661.17235932</v>
      </c>
      <c r="AP110" s="25">
        <v>-114737789.72946438</v>
      </c>
      <c r="AQ110" s="25">
        <v>-119636551.15369982</v>
      </c>
      <c r="AR110" s="25">
        <v>-121320896.78518787</v>
      </c>
      <c r="AS110" s="25">
        <v>-124946466.2194865</v>
      </c>
    </row>
    <row r="111" spans="1:45">
      <c r="A111" s="21" t="s">
        <v>149</v>
      </c>
      <c r="C111" s="21" t="s">
        <v>150</v>
      </c>
      <c r="D111" s="21" t="s">
        <v>130</v>
      </c>
      <c r="E111" s="21" t="s">
        <v>19</v>
      </c>
      <c r="F111" s="25">
        <v>-159178868.15450695</v>
      </c>
      <c r="G111" s="25">
        <v>-163803025.21364409</v>
      </c>
      <c r="H111" s="25">
        <v>-167411296.0705311</v>
      </c>
      <c r="I111" s="25">
        <v>-175437090.67590529</v>
      </c>
      <c r="J111" s="25">
        <v>-184193638.37189427</v>
      </c>
      <c r="K111" s="25">
        <v>-197155756.0741443</v>
      </c>
      <c r="L111" s="25">
        <v>-203962975.46614051</v>
      </c>
      <c r="M111" s="25">
        <v>-215332314.03675717</v>
      </c>
      <c r="N111" s="25">
        <v>-220149463.09859142</v>
      </c>
      <c r="O111" s="25">
        <v>-228730861.61663538</v>
      </c>
      <c r="P111" s="25">
        <v>-231689638.12890917</v>
      </c>
      <c r="Q111" s="25">
        <v>-242549534.58446306</v>
      </c>
      <c r="R111" s="25">
        <v>-247267502.67451692</v>
      </c>
      <c r="S111" s="25">
        <v>-253858624.71556664</v>
      </c>
      <c r="T111" s="25">
        <v>-244078763.12945947</v>
      </c>
      <c r="U111" s="25">
        <v>-234930771.06296712</v>
      </c>
      <c r="V111" s="25">
        <v>-215233431.80642223</v>
      </c>
      <c r="W111" s="25">
        <v>-190460296.83039817</v>
      </c>
      <c r="X111" s="25">
        <v>-162235488.25133872</v>
      </c>
      <c r="Y111" s="25">
        <v>-144835699.53493381</v>
      </c>
      <c r="Z111" s="25">
        <v>-125655795.97467637</v>
      </c>
      <c r="AA111" s="25">
        <v>-109916076.11848333</v>
      </c>
      <c r="AB111" s="25">
        <v>-97083733.920959815</v>
      </c>
      <c r="AC111" s="25">
        <v>-88723375.458528444</v>
      </c>
      <c r="AD111" s="25">
        <v>-81619268.775222927</v>
      </c>
      <c r="AE111" s="25">
        <v>-77706655.252818719</v>
      </c>
      <c r="AF111" s="25">
        <v>-74095401.472420722</v>
      </c>
      <c r="AG111" s="25">
        <v>-74738678.042776734</v>
      </c>
      <c r="AH111" s="25">
        <v>-73829704.995932609</v>
      </c>
      <c r="AI111" s="25">
        <v>-75345499.53055881</v>
      </c>
      <c r="AJ111" s="25">
        <v>-74902497.226734474</v>
      </c>
      <c r="AK111" s="25">
        <v>-77356847.634967595</v>
      </c>
      <c r="AL111" s="25">
        <v>-77383771.897234738</v>
      </c>
      <c r="AM111" s="25">
        <v>-80593501.685568571</v>
      </c>
      <c r="AN111" s="25">
        <v>-81204083.975227863</v>
      </c>
      <c r="AO111" s="25">
        <v>-84881626.754101425</v>
      </c>
      <c r="AP111" s="25">
        <v>-86060609.895551577</v>
      </c>
      <c r="AQ111" s="25">
        <v>-90395100.044789359</v>
      </c>
      <c r="AR111" s="25">
        <v>-90892772.400716931</v>
      </c>
      <c r="AS111" s="25">
        <v>-93682457.823693231</v>
      </c>
    </row>
    <row r="112" spans="1:45">
      <c r="A112" s="21" t="s">
        <v>151</v>
      </c>
      <c r="C112" s="21" t="s">
        <v>150</v>
      </c>
      <c r="D112" s="21" t="s">
        <v>131</v>
      </c>
      <c r="E112" s="21" t="s">
        <v>19</v>
      </c>
      <c r="F112" s="25">
        <v>-12352956.848894691</v>
      </c>
      <c r="G112" s="25">
        <v>-14134183.416766951</v>
      </c>
      <c r="H112" s="25">
        <v>-16012136.845814103</v>
      </c>
      <c r="I112" s="25">
        <v>-19511564.124424707</v>
      </c>
      <c r="J112" s="25">
        <v>-23420108.193761021</v>
      </c>
      <c r="K112" s="25">
        <v>-27060273.347076096</v>
      </c>
      <c r="L112" s="25">
        <v>-30563984.094084449</v>
      </c>
      <c r="M112" s="25">
        <v>-33450275.990084536</v>
      </c>
      <c r="N112" s="25">
        <v>-36195070.266092993</v>
      </c>
      <c r="O112" s="25">
        <v>-38136178.209012128</v>
      </c>
      <c r="P112" s="25">
        <v>-39741257.238475278</v>
      </c>
      <c r="Q112" s="25">
        <v>-40912068.70097129</v>
      </c>
      <c r="R112" s="25">
        <v>-42221734.731215894</v>
      </c>
      <c r="S112" s="25">
        <v>-42838601.355840467</v>
      </c>
      <c r="T112" s="25">
        <v>-42913519.074200489</v>
      </c>
      <c r="U112" s="25">
        <v>-42635395.805146948</v>
      </c>
      <c r="V112" s="25">
        <v>-42179495.915303811</v>
      </c>
      <c r="W112" s="25">
        <v>-41263666.238013789</v>
      </c>
      <c r="X112" s="25">
        <v>-40440677.822876133</v>
      </c>
      <c r="Y112" s="25">
        <v>-40066347.978342637</v>
      </c>
      <c r="Z112" s="25">
        <v>-39838241.991814584</v>
      </c>
      <c r="AA112" s="25">
        <v>-39648050.074074209</v>
      </c>
      <c r="AB112" s="25">
        <v>-39655966.229408056</v>
      </c>
      <c r="AC112" s="25">
        <v>-39682249.392076589</v>
      </c>
      <c r="AD112" s="25">
        <v>-39664757.131814584</v>
      </c>
      <c r="AE112" s="25">
        <v>-39613803.787982725</v>
      </c>
      <c r="AF112" s="25">
        <v>-39542413.335050829</v>
      </c>
      <c r="AG112" s="25">
        <v>-39386945.247608319</v>
      </c>
      <c r="AH112" s="25">
        <v>-39260301.179731138</v>
      </c>
      <c r="AI112" s="25">
        <v>-39223159.534935236</v>
      </c>
      <c r="AJ112" s="25">
        <v>-39224564.350356713</v>
      </c>
      <c r="AK112" s="25">
        <v>-39259484.904411286</v>
      </c>
      <c r="AL112" s="25">
        <v>-39353489.805810913</v>
      </c>
      <c r="AM112" s="25">
        <v>-39481394.662473775</v>
      </c>
      <c r="AN112" s="25">
        <v>-39634295.247716144</v>
      </c>
      <c r="AO112" s="25">
        <v>-39873157.450599536</v>
      </c>
      <c r="AP112" s="25">
        <v>-40097432.900012039</v>
      </c>
      <c r="AQ112" s="25">
        <v>-40361032.446772963</v>
      </c>
      <c r="AR112" s="25">
        <v>-40511731.059124537</v>
      </c>
      <c r="AS112" s="25">
        <v>-40679029.175409503</v>
      </c>
    </row>
    <row r="113" spans="1:45">
      <c r="A113" s="21" t="s">
        <v>152</v>
      </c>
      <c r="C113" s="21" t="s">
        <v>150</v>
      </c>
      <c r="D113" s="21" t="s">
        <v>34</v>
      </c>
      <c r="E113" s="21" t="s">
        <v>19</v>
      </c>
      <c r="F113" s="25">
        <v>0</v>
      </c>
      <c r="G113" s="25">
        <v>0</v>
      </c>
      <c r="H113" s="25">
        <v>0</v>
      </c>
      <c r="I113" s="25">
        <v>0</v>
      </c>
      <c r="J113" s="25">
        <v>0</v>
      </c>
      <c r="K113" s="25">
        <v>0</v>
      </c>
      <c r="L113" s="25">
        <v>0</v>
      </c>
      <c r="M113" s="25">
        <v>0</v>
      </c>
      <c r="N113" s="25">
        <v>0</v>
      </c>
      <c r="O113" s="25">
        <v>0</v>
      </c>
      <c r="P113" s="25">
        <v>0</v>
      </c>
      <c r="Q113" s="25">
        <v>0</v>
      </c>
      <c r="R113" s="25">
        <v>0</v>
      </c>
      <c r="S113" s="25">
        <v>0</v>
      </c>
      <c r="T113" s="25">
        <v>0</v>
      </c>
      <c r="U113" s="25">
        <v>0</v>
      </c>
      <c r="V113" s="25">
        <v>0</v>
      </c>
      <c r="W113" s="25">
        <v>0</v>
      </c>
      <c r="X113" s="25">
        <v>0</v>
      </c>
      <c r="Y113" s="25">
        <v>0</v>
      </c>
      <c r="Z113" s="25">
        <v>0</v>
      </c>
      <c r="AA113" s="25">
        <v>0</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row>
    <row r="114" spans="1:45">
      <c r="A114" s="21" t="s">
        <v>153</v>
      </c>
      <c r="C114" s="21" t="s">
        <v>150</v>
      </c>
      <c r="D114" s="21" t="s">
        <v>84</v>
      </c>
      <c r="E114" s="21" t="s">
        <v>19</v>
      </c>
      <c r="F114" s="25">
        <v>415270.73897999991</v>
      </c>
      <c r="G114" s="25">
        <v>830541.47795999981</v>
      </c>
      <c r="H114" s="25">
        <v>1245812.2169399997</v>
      </c>
      <c r="I114" s="25">
        <v>1661082.9559199996</v>
      </c>
      <c r="J114" s="25">
        <v>2076353.6948999993</v>
      </c>
      <c r="K114" s="25">
        <v>2491624.4338799994</v>
      </c>
      <c r="L114" s="25">
        <v>2906895.1728599994</v>
      </c>
      <c r="M114" s="25">
        <v>3322165.9118399993</v>
      </c>
      <c r="N114" s="25">
        <v>3737436.6508199992</v>
      </c>
      <c r="O114" s="25">
        <v>4152707.3897999986</v>
      </c>
      <c r="P114" s="25">
        <v>4567978.128779999</v>
      </c>
      <c r="Q114" s="25">
        <v>4983248.8677599989</v>
      </c>
      <c r="R114" s="25">
        <v>5398519.6067399997</v>
      </c>
      <c r="S114" s="25">
        <v>5813790.3457199987</v>
      </c>
      <c r="T114" s="25">
        <v>6229061.0846999977</v>
      </c>
      <c r="U114" s="25">
        <v>6644331.8236799985</v>
      </c>
      <c r="V114" s="25">
        <v>7059602.5626599984</v>
      </c>
      <c r="W114" s="25">
        <v>7474873.3016399983</v>
      </c>
      <c r="X114" s="25">
        <v>7890144.0406199982</v>
      </c>
      <c r="Y114" s="25">
        <v>8305414.7795999972</v>
      </c>
      <c r="Z114" s="25">
        <v>8720685.5185799971</v>
      </c>
      <c r="AA114" s="25">
        <v>9135956.257559998</v>
      </c>
      <c r="AB114" s="25">
        <v>9551226.9965399969</v>
      </c>
      <c r="AC114" s="25">
        <v>9966497.7355199978</v>
      </c>
      <c r="AD114" s="25">
        <v>10381768.474499997</v>
      </c>
      <c r="AE114" s="25">
        <v>10797039.213479999</v>
      </c>
      <c r="AF114" s="25">
        <v>11212309.952459998</v>
      </c>
      <c r="AG114" s="25">
        <v>11627580.691439997</v>
      </c>
      <c r="AH114" s="25">
        <v>12042851.430419998</v>
      </c>
      <c r="AI114" s="25">
        <v>12458122.169399995</v>
      </c>
      <c r="AJ114" s="25">
        <v>12873392.908379998</v>
      </c>
      <c r="AK114" s="25">
        <v>13288663.647359997</v>
      </c>
      <c r="AL114" s="25">
        <v>13703934.386339996</v>
      </c>
      <c r="AM114" s="25">
        <v>14119205.125319997</v>
      </c>
      <c r="AN114" s="25">
        <v>14534475.864299996</v>
      </c>
      <c r="AO114" s="25">
        <v>14949746.603279997</v>
      </c>
      <c r="AP114" s="25">
        <v>15365017.342259996</v>
      </c>
      <c r="AQ114" s="25">
        <v>15780288.081239996</v>
      </c>
      <c r="AR114" s="25">
        <v>16195558.820219995</v>
      </c>
      <c r="AS114" s="25">
        <v>16610829.559199994</v>
      </c>
    </row>
    <row r="115" spans="1:45">
      <c r="A115" s="21" t="s">
        <v>176</v>
      </c>
      <c r="C115" s="21" t="s">
        <v>150</v>
      </c>
      <c r="D115" s="21" t="s">
        <v>6</v>
      </c>
      <c r="E115" s="21" t="s">
        <v>19</v>
      </c>
      <c r="F115" s="25">
        <v>-171116554.26442164</v>
      </c>
      <c r="G115" s="25">
        <v>-177106667.15245104</v>
      </c>
      <c r="H115" s="25">
        <v>-182177620.69940522</v>
      </c>
      <c r="I115" s="25">
        <v>-193287571.84440997</v>
      </c>
      <c r="J115" s="25">
        <v>-205537392.87075529</v>
      </c>
      <c r="K115" s="25">
        <v>-221724404.98734039</v>
      </c>
      <c r="L115" s="25">
        <v>-231620064.38736495</v>
      </c>
      <c r="M115" s="25">
        <v>-245460424.11500171</v>
      </c>
      <c r="N115" s="25">
        <v>-252607096.71386442</v>
      </c>
      <c r="O115" s="25">
        <v>-262714332.43584749</v>
      </c>
      <c r="P115" s="25">
        <v>-266862917.23860443</v>
      </c>
      <c r="Q115" s="25">
        <v>-278478354.41767436</v>
      </c>
      <c r="R115" s="25">
        <v>-284090717.79899281</v>
      </c>
      <c r="S115" s="25">
        <v>-290883435.72568709</v>
      </c>
      <c r="T115" s="25">
        <v>-280763221.11895996</v>
      </c>
      <c r="U115" s="25">
        <v>-270921835.04443407</v>
      </c>
      <c r="V115" s="25">
        <v>-250353325.15906605</v>
      </c>
      <c r="W115" s="25">
        <v>-224249089.76677194</v>
      </c>
      <c r="X115" s="25">
        <v>-194786022.03359485</v>
      </c>
      <c r="Y115" s="25">
        <v>-176596632.73367646</v>
      </c>
      <c r="Z115" s="25">
        <v>-156773352.44791096</v>
      </c>
      <c r="AA115" s="25">
        <v>-140428169.93499756</v>
      </c>
      <c r="AB115" s="25">
        <v>-127188473.15382786</v>
      </c>
      <c r="AC115" s="25">
        <v>-118439127.11508504</v>
      </c>
      <c r="AD115" s="25">
        <v>-110902257.43253751</v>
      </c>
      <c r="AE115" s="25">
        <v>-106523419.82732144</v>
      </c>
      <c r="AF115" s="25">
        <v>-102425504.85501155</v>
      </c>
      <c r="AG115" s="25">
        <v>-102498042.59894505</v>
      </c>
      <c r="AH115" s="25">
        <v>-101047154.74524374</v>
      </c>
      <c r="AI115" s="25">
        <v>-102110536.89609405</v>
      </c>
      <c r="AJ115" s="25">
        <v>-101253668.66871119</v>
      </c>
      <c r="AK115" s="25">
        <v>-103327668.89201888</v>
      </c>
      <c r="AL115" s="25">
        <v>-103033327.31670566</v>
      </c>
      <c r="AM115" s="25">
        <v>-105955691.22272234</v>
      </c>
      <c r="AN115" s="25">
        <v>-106303903.35864401</v>
      </c>
      <c r="AO115" s="25">
        <v>-109805037.60142097</v>
      </c>
      <c r="AP115" s="25">
        <v>-110793025.45330361</v>
      </c>
      <c r="AQ115" s="25">
        <v>-114975844.41032232</v>
      </c>
      <c r="AR115" s="25">
        <v>-115208944.63962147</v>
      </c>
      <c r="AS115" s="25">
        <v>-117750657.43990275</v>
      </c>
    </row>
    <row r="116" spans="1:45" hidden="1">
      <c r="D116" s="21" t="s">
        <v>155</v>
      </c>
      <c r="E116" s="21" t="s">
        <v>156</v>
      </c>
      <c r="F116" s="27" t="s">
        <v>157</v>
      </c>
      <c r="G116" s="27" t="s">
        <v>157</v>
      </c>
      <c r="H116" s="27" t="s">
        <v>157</v>
      </c>
      <c r="I116" s="27" t="s">
        <v>157</v>
      </c>
      <c r="J116" s="27" t="s">
        <v>157</v>
      </c>
      <c r="K116" s="27" t="s">
        <v>157</v>
      </c>
      <c r="L116" s="27" t="s">
        <v>157</v>
      </c>
      <c r="M116" s="27" t="s">
        <v>157</v>
      </c>
      <c r="N116" s="27" t="s">
        <v>157</v>
      </c>
      <c r="O116" s="27" t="s">
        <v>157</v>
      </c>
      <c r="P116" s="27" t="s">
        <v>157</v>
      </c>
      <c r="Q116" s="27" t="s">
        <v>157</v>
      </c>
      <c r="R116" s="27" t="s">
        <v>157</v>
      </c>
      <c r="S116" s="27" t="s">
        <v>157</v>
      </c>
      <c r="T116" s="27" t="s">
        <v>157</v>
      </c>
      <c r="U116" s="27" t="s">
        <v>157</v>
      </c>
      <c r="V116" s="27" t="s">
        <v>157</v>
      </c>
      <c r="W116" s="27" t="s">
        <v>157</v>
      </c>
      <c r="X116" s="27" t="s">
        <v>157</v>
      </c>
      <c r="Y116" s="27" t="s">
        <v>157</v>
      </c>
      <c r="Z116" s="27" t="s">
        <v>157</v>
      </c>
      <c r="AA116" s="27" t="s">
        <v>157</v>
      </c>
      <c r="AB116" s="27" t="s">
        <v>157</v>
      </c>
      <c r="AC116" s="27" t="s">
        <v>157</v>
      </c>
      <c r="AD116" s="27" t="s">
        <v>157</v>
      </c>
      <c r="AE116" s="27" t="s">
        <v>157</v>
      </c>
      <c r="AF116" s="27" t="s">
        <v>157</v>
      </c>
      <c r="AG116" s="27" t="s">
        <v>157</v>
      </c>
      <c r="AH116" s="27" t="s">
        <v>157</v>
      </c>
      <c r="AI116" s="27" t="s">
        <v>157</v>
      </c>
      <c r="AJ116" s="27" t="s">
        <v>157</v>
      </c>
      <c r="AK116" s="27" t="s">
        <v>157</v>
      </c>
      <c r="AL116" s="27" t="s">
        <v>157</v>
      </c>
      <c r="AM116" s="27">
        <v>2052</v>
      </c>
      <c r="AN116" s="27">
        <v>2053</v>
      </c>
      <c r="AO116" s="27">
        <v>2054</v>
      </c>
      <c r="AP116" s="27">
        <v>2055</v>
      </c>
      <c r="AQ116" s="27">
        <v>2056</v>
      </c>
      <c r="AR116" s="27">
        <v>2057</v>
      </c>
      <c r="AS116" s="27">
        <v>2058</v>
      </c>
    </row>
    <row r="117" spans="1:45" hidden="1">
      <c r="D117" s="20" t="s">
        <v>177</v>
      </c>
    </row>
    <row r="118" spans="1:45" hidden="1">
      <c r="D118" s="28" t="s">
        <v>170</v>
      </c>
      <c r="E118" s="25">
        <v>33</v>
      </c>
    </row>
    <row r="119" spans="1:45" hidden="1">
      <c r="D119" s="28" t="s">
        <v>172</v>
      </c>
      <c r="E119" s="27">
        <v>2052</v>
      </c>
    </row>
    <row r="120" spans="1:45" hidden="1">
      <c r="A120" s="20" t="s">
        <v>178</v>
      </c>
      <c r="B120" s="20"/>
    </row>
    <row r="121" spans="1:45" hidden="1">
      <c r="A121" s="21" t="s">
        <v>146</v>
      </c>
      <c r="C121" s="21" t="s">
        <v>135</v>
      </c>
      <c r="D121" s="21" t="s">
        <v>147</v>
      </c>
      <c r="E121" s="21" t="s">
        <v>19</v>
      </c>
      <c r="F121" s="25">
        <v>0</v>
      </c>
      <c r="G121" s="25">
        <v>0</v>
      </c>
      <c r="H121" s="25">
        <v>0</v>
      </c>
      <c r="I121" s="25">
        <v>0</v>
      </c>
      <c r="J121" s="25">
        <v>0</v>
      </c>
      <c r="K121" s="25">
        <v>0</v>
      </c>
      <c r="L121" s="25">
        <v>0</v>
      </c>
      <c r="M121" s="25">
        <v>0</v>
      </c>
      <c r="N121" s="25">
        <v>0</v>
      </c>
      <c r="O121" s="25">
        <v>0</v>
      </c>
      <c r="P121" s="25">
        <v>0</v>
      </c>
      <c r="Q121" s="25">
        <v>1722600</v>
      </c>
      <c r="R121" s="25">
        <v>3445200</v>
      </c>
      <c r="S121" s="25">
        <v>5167800</v>
      </c>
      <c r="T121" s="25">
        <v>6890400</v>
      </c>
      <c r="U121" s="25">
        <v>8613000</v>
      </c>
      <c r="V121" s="25">
        <v>10335600</v>
      </c>
      <c r="W121" s="25">
        <v>12058200</v>
      </c>
      <c r="X121" s="25">
        <v>13780800</v>
      </c>
      <c r="Y121" s="25">
        <v>15503400</v>
      </c>
      <c r="Z121" s="25">
        <v>17226000</v>
      </c>
      <c r="AA121" s="25">
        <v>18948600</v>
      </c>
      <c r="AB121" s="25">
        <v>20671200</v>
      </c>
      <c r="AC121" s="25">
        <v>22393800</v>
      </c>
      <c r="AD121" s="25">
        <v>24116400</v>
      </c>
      <c r="AE121" s="25">
        <v>25839000</v>
      </c>
      <c r="AF121" s="25">
        <v>27561600</v>
      </c>
      <c r="AG121" s="25">
        <v>29284200</v>
      </c>
      <c r="AH121" s="25">
        <v>31006800</v>
      </c>
      <c r="AI121" s="25">
        <v>32729400</v>
      </c>
      <c r="AJ121" s="25">
        <v>34452000</v>
      </c>
      <c r="AK121" s="25">
        <v>36174600</v>
      </c>
      <c r="AL121" s="25">
        <v>37897200</v>
      </c>
      <c r="AM121" s="25">
        <v>39619800</v>
      </c>
      <c r="AN121" s="25">
        <v>41342400</v>
      </c>
      <c r="AO121" s="25">
        <v>43065000</v>
      </c>
      <c r="AP121" s="25">
        <v>44787600</v>
      </c>
      <c r="AQ121" s="25">
        <v>46510200</v>
      </c>
      <c r="AR121" s="25">
        <v>48232800</v>
      </c>
      <c r="AS121" s="25">
        <v>49955400</v>
      </c>
    </row>
    <row r="122" spans="1:45" hidden="1">
      <c r="A122" s="21" t="s">
        <v>148</v>
      </c>
      <c r="C122" s="21" t="s">
        <v>135</v>
      </c>
      <c r="D122" s="21" t="s">
        <v>6</v>
      </c>
      <c r="E122" s="21" t="s">
        <v>19</v>
      </c>
      <c r="F122" s="25">
        <v>149830398.29087329</v>
      </c>
      <c r="G122" s="25">
        <v>154365291.94344974</v>
      </c>
      <c r="H122" s="25">
        <v>157621191.70051315</v>
      </c>
      <c r="I122" s="25">
        <v>165841717.4241074</v>
      </c>
      <c r="J122" s="25">
        <v>174462407.93380523</v>
      </c>
      <c r="K122" s="25">
        <v>187593646.79090989</v>
      </c>
      <c r="L122" s="25">
        <v>194417453.368945</v>
      </c>
      <c r="M122" s="25">
        <v>205648220.10750318</v>
      </c>
      <c r="N122" s="25">
        <v>210248202.54881424</v>
      </c>
      <c r="O122" s="25">
        <v>218098979.13791835</v>
      </c>
      <c r="P122" s="25">
        <v>220235115.23150003</v>
      </c>
      <c r="Q122" s="25">
        <v>231158122.78326097</v>
      </c>
      <c r="R122" s="25">
        <v>236324107.37761313</v>
      </c>
      <c r="S122" s="25">
        <v>242765588.75080481</v>
      </c>
      <c r="T122" s="25">
        <v>234071754.77370694</v>
      </c>
      <c r="U122" s="25">
        <v>225732241.95739037</v>
      </c>
      <c r="V122" s="25">
        <v>207998711.4592903</v>
      </c>
      <c r="W122" s="25">
        <v>185445392.07404453</v>
      </c>
      <c r="X122" s="25">
        <v>160029720.50657636</v>
      </c>
      <c r="Y122" s="25">
        <v>144961036.51872671</v>
      </c>
      <c r="Z122" s="25">
        <v>128397662.41357422</v>
      </c>
      <c r="AA122" s="25">
        <v>115130879.1322857</v>
      </c>
      <c r="AB122" s="25">
        <v>104620612.51058576</v>
      </c>
      <c r="AC122" s="25">
        <v>98390812.836654842</v>
      </c>
      <c r="AD122" s="25">
        <v>93307336.829283565</v>
      </c>
      <c r="AE122" s="25">
        <v>91285437.411248684</v>
      </c>
      <c r="AF122" s="25">
        <v>89492718.881142527</v>
      </c>
      <c r="AG122" s="25">
        <v>91733028.68949528</v>
      </c>
      <c r="AH122" s="25">
        <v>92497912.840234667</v>
      </c>
      <c r="AI122" s="25">
        <v>95503221.15964818</v>
      </c>
      <c r="AJ122" s="25">
        <v>96632027.410549551</v>
      </c>
      <c r="AK122" s="25">
        <v>100400005.45910519</v>
      </c>
      <c r="AL122" s="25">
        <v>101877325.61446112</v>
      </c>
      <c r="AM122" s="25">
        <v>106127754.4758144</v>
      </c>
      <c r="AN122" s="25">
        <v>108010946.06516308</v>
      </c>
      <c r="AO122" s="25">
        <v>112491661.17235932</v>
      </c>
      <c r="AP122" s="25">
        <v>114737789.72946438</v>
      </c>
      <c r="AQ122" s="25">
        <v>119636551.15369982</v>
      </c>
      <c r="AR122" s="25">
        <v>121320896.78518787</v>
      </c>
      <c r="AS122" s="25">
        <v>124946466.2194865</v>
      </c>
    </row>
    <row r="123" spans="1:45" hidden="1">
      <c r="A123" s="21" t="s">
        <v>153</v>
      </c>
      <c r="C123" s="21" t="s">
        <v>150</v>
      </c>
      <c r="D123" s="21" t="s">
        <v>84</v>
      </c>
      <c r="E123" s="21" t="s">
        <v>19</v>
      </c>
      <c r="F123" s="25">
        <v>-415270.73897999991</v>
      </c>
      <c r="G123" s="25">
        <v>-830541.47795999981</v>
      </c>
      <c r="H123" s="25">
        <v>-1245812.2169399997</v>
      </c>
      <c r="I123" s="25">
        <v>-1661082.9559199996</v>
      </c>
      <c r="J123" s="25">
        <v>-2076353.6948999993</v>
      </c>
      <c r="K123" s="25">
        <v>-2491624.4338799994</v>
      </c>
      <c r="L123" s="25">
        <v>-2906895.1728599994</v>
      </c>
      <c r="M123" s="25">
        <v>-3322165.9118399993</v>
      </c>
      <c r="N123" s="25">
        <v>-3737436.6508199992</v>
      </c>
      <c r="O123" s="25">
        <v>-4152707.3897999986</v>
      </c>
      <c r="P123" s="25">
        <v>-4567978.128779999</v>
      </c>
      <c r="Q123" s="25">
        <v>-4983248.8677599989</v>
      </c>
      <c r="R123" s="25">
        <v>-5398519.6067399997</v>
      </c>
      <c r="S123" s="25">
        <v>-5813790.3457199987</v>
      </c>
      <c r="T123" s="25">
        <v>-6229061.0846999977</v>
      </c>
      <c r="U123" s="25">
        <v>-6644331.8236799985</v>
      </c>
      <c r="V123" s="25">
        <v>-7059602.5626599984</v>
      </c>
      <c r="W123" s="25">
        <v>-7474873.3016399983</v>
      </c>
      <c r="X123" s="25">
        <v>-7890144.0406199982</v>
      </c>
      <c r="Y123" s="25">
        <v>-8305414.7795999972</v>
      </c>
      <c r="Z123" s="25">
        <v>-8720685.5185799971</v>
      </c>
      <c r="AA123" s="25">
        <v>-9135956.257559998</v>
      </c>
      <c r="AB123" s="25">
        <v>-9551226.9965399969</v>
      </c>
      <c r="AC123" s="25">
        <v>-9966497.7355199978</v>
      </c>
      <c r="AD123" s="25">
        <v>-10381768.474499997</v>
      </c>
      <c r="AE123" s="25">
        <v>-10797039.213479999</v>
      </c>
      <c r="AF123" s="25">
        <v>-11212309.952459998</v>
      </c>
      <c r="AG123" s="25">
        <v>-11627580.691439997</v>
      </c>
      <c r="AH123" s="25">
        <v>-12042851.430419998</v>
      </c>
      <c r="AI123" s="25">
        <v>-12458122.169399995</v>
      </c>
      <c r="AJ123" s="25">
        <v>-12873392.908379998</v>
      </c>
      <c r="AK123" s="25">
        <v>-13288663.647359997</v>
      </c>
      <c r="AL123" s="25">
        <v>-13703934.386339996</v>
      </c>
      <c r="AM123" s="25">
        <v>-14119205.125319997</v>
      </c>
      <c r="AN123" s="25">
        <v>-14534475.864299996</v>
      </c>
      <c r="AO123" s="25">
        <v>-14949746.603279997</v>
      </c>
      <c r="AP123" s="25">
        <v>-15365017.342259996</v>
      </c>
      <c r="AQ123" s="25">
        <v>-15780288.081239996</v>
      </c>
      <c r="AR123" s="25">
        <v>-16195558.820219995</v>
      </c>
      <c r="AS123" s="25">
        <v>-16610829.559199994</v>
      </c>
    </row>
    <row r="124" spans="1:45" hidden="1">
      <c r="A124" s="21" t="s">
        <v>154</v>
      </c>
      <c r="C124" s="21" t="s">
        <v>150</v>
      </c>
      <c r="D124" s="21" t="s">
        <v>6</v>
      </c>
      <c r="E124" s="21" t="s">
        <v>19</v>
      </c>
      <c r="F124" s="25">
        <v>171116554.26442164</v>
      </c>
      <c r="G124" s="25">
        <v>177106667.15245104</v>
      </c>
      <c r="H124" s="25">
        <v>182177620.69940522</v>
      </c>
      <c r="I124" s="25">
        <v>193287571.84440997</v>
      </c>
      <c r="J124" s="25">
        <v>205537392.87075529</v>
      </c>
      <c r="K124" s="25">
        <v>221724404.98734039</v>
      </c>
      <c r="L124" s="25">
        <v>231620064.38736495</v>
      </c>
      <c r="M124" s="25">
        <v>245460424.11500171</v>
      </c>
      <c r="N124" s="25">
        <v>252607096.71386442</v>
      </c>
      <c r="O124" s="25">
        <v>262714332.43584749</v>
      </c>
      <c r="P124" s="25">
        <v>266862917.23860443</v>
      </c>
      <c r="Q124" s="25">
        <v>278478354.41767436</v>
      </c>
      <c r="R124" s="25">
        <v>284090717.79899281</v>
      </c>
      <c r="S124" s="25">
        <v>290883435.72568709</v>
      </c>
      <c r="T124" s="25">
        <v>280763221.11895996</v>
      </c>
      <c r="U124" s="25">
        <v>270921835.04443407</v>
      </c>
      <c r="V124" s="25">
        <v>250353325.15906605</v>
      </c>
      <c r="W124" s="25">
        <v>224249089.76677194</v>
      </c>
      <c r="X124" s="25">
        <v>194786022.03359485</v>
      </c>
      <c r="Y124" s="25">
        <v>176596632.73367646</v>
      </c>
      <c r="Z124" s="25">
        <v>156773352.44791096</v>
      </c>
      <c r="AA124" s="25">
        <v>140428169.93499756</v>
      </c>
      <c r="AB124" s="25">
        <v>127188473.15382786</v>
      </c>
      <c r="AC124" s="25">
        <v>118439127.11508504</v>
      </c>
      <c r="AD124" s="25">
        <v>110902257.43253751</v>
      </c>
      <c r="AE124" s="25">
        <v>106523419.82732144</v>
      </c>
      <c r="AF124" s="25">
        <v>102425504.85501155</v>
      </c>
      <c r="AG124" s="25">
        <v>102498042.59894505</v>
      </c>
      <c r="AH124" s="25">
        <v>101047154.74524374</v>
      </c>
      <c r="AI124" s="25">
        <v>102110536.89609405</v>
      </c>
      <c r="AJ124" s="25">
        <v>101253668.66871119</v>
      </c>
      <c r="AK124" s="25">
        <v>103327668.89201888</v>
      </c>
      <c r="AL124" s="25">
        <v>103033327.31670566</v>
      </c>
      <c r="AM124" s="25">
        <v>105955691.22272234</v>
      </c>
      <c r="AN124" s="25">
        <v>106303903.35864401</v>
      </c>
      <c r="AO124" s="25">
        <v>109805037.60142097</v>
      </c>
      <c r="AP124" s="25">
        <v>110793025.45330361</v>
      </c>
      <c r="AQ124" s="25">
        <v>114975844.41032232</v>
      </c>
      <c r="AR124" s="25">
        <v>115208944.63962147</v>
      </c>
      <c r="AS124" s="25">
        <v>117750657.43990275</v>
      </c>
    </row>
    <row r="125" spans="1:45" hidden="1"/>
    <row r="127" spans="1:45" s="20" customFormat="1">
      <c r="A127" s="20" t="s">
        <v>179</v>
      </c>
      <c r="C127" s="20" t="s">
        <v>180</v>
      </c>
    </row>
    <row r="128" spans="1:45" hidden="1">
      <c r="A128" s="21" t="s">
        <v>146</v>
      </c>
      <c r="C128" s="21" t="s">
        <v>181</v>
      </c>
      <c r="D128" s="21" t="s">
        <v>147</v>
      </c>
      <c r="E128" s="21" t="s">
        <v>19</v>
      </c>
      <c r="F128" s="25">
        <v>415270.73897999991</v>
      </c>
      <c r="G128" s="25">
        <v>830541.47795999981</v>
      </c>
      <c r="H128" s="25">
        <v>1245812.2169399997</v>
      </c>
      <c r="I128" s="25">
        <v>1661082.9559199996</v>
      </c>
      <c r="J128" s="25">
        <v>2076353.6948999993</v>
      </c>
      <c r="K128" s="25">
        <v>2491624.4338799994</v>
      </c>
      <c r="L128" s="25">
        <v>2906895.1728599994</v>
      </c>
      <c r="M128" s="25">
        <v>3322165.9118399993</v>
      </c>
      <c r="N128" s="25">
        <v>3737436.6508199992</v>
      </c>
      <c r="O128" s="25">
        <v>4152707.3897999986</v>
      </c>
      <c r="P128" s="25">
        <v>4567978.128779999</v>
      </c>
      <c r="Q128" s="25">
        <v>6705848.8677599989</v>
      </c>
      <c r="R128" s="25">
        <v>8843719.6067399997</v>
      </c>
      <c r="S128" s="25">
        <v>10981590.345719999</v>
      </c>
      <c r="T128" s="25">
        <v>13119461.084699998</v>
      </c>
      <c r="U128" s="25">
        <v>15257331.823679999</v>
      </c>
      <c r="V128" s="25">
        <v>17395202.562659997</v>
      </c>
      <c r="W128" s="25">
        <v>19533073.301639996</v>
      </c>
      <c r="X128" s="25">
        <v>21670944.040619999</v>
      </c>
      <c r="Y128" s="25">
        <v>23808814.779599998</v>
      </c>
      <c r="Z128" s="25">
        <v>25946685.518579997</v>
      </c>
      <c r="AA128" s="25">
        <v>28084556.25756</v>
      </c>
      <c r="AB128" s="25">
        <v>30222426.996539995</v>
      </c>
      <c r="AC128" s="25">
        <v>32360297.735519998</v>
      </c>
      <c r="AD128" s="25">
        <v>34498168.4745</v>
      </c>
      <c r="AE128" s="25">
        <v>36636039.213479996</v>
      </c>
      <c r="AF128" s="25">
        <v>38773909.952459998</v>
      </c>
      <c r="AG128" s="25">
        <v>40911780.691440001</v>
      </c>
      <c r="AH128" s="25">
        <v>43049651.430419996</v>
      </c>
      <c r="AI128" s="25">
        <v>45187522.169399992</v>
      </c>
      <c r="AJ128" s="25">
        <v>47325392.908380002</v>
      </c>
      <c r="AK128" s="25">
        <v>49463263.647359997</v>
      </c>
      <c r="AL128" s="25">
        <v>51601134.386339992</v>
      </c>
      <c r="AM128" s="25">
        <v>53739005.125319995</v>
      </c>
      <c r="AN128" s="25">
        <v>55876875.864299998</v>
      </c>
      <c r="AO128" s="25">
        <v>58014746.603279993</v>
      </c>
      <c r="AP128" s="25">
        <v>60152617.342259996</v>
      </c>
      <c r="AQ128" s="25">
        <v>62290488.081239998</v>
      </c>
      <c r="AR128" s="25">
        <v>64428358.820219994</v>
      </c>
      <c r="AS128" s="25">
        <v>66566229.559199996</v>
      </c>
    </row>
    <row r="129" spans="1:45">
      <c r="A129" s="21" t="s">
        <v>148</v>
      </c>
      <c r="C129" s="21" t="s">
        <v>181</v>
      </c>
      <c r="D129" s="21" t="s">
        <v>6</v>
      </c>
      <c r="E129" s="21" t="s">
        <v>19</v>
      </c>
      <c r="F129" s="25">
        <v>21286156.973548353</v>
      </c>
      <c r="G129" s="25">
        <v>22741376.209001303</v>
      </c>
      <c r="H129" s="25">
        <v>24556429.998892069</v>
      </c>
      <c r="I129" s="25">
        <v>27445855.42030257</v>
      </c>
      <c r="J129" s="25">
        <v>31074985.936950058</v>
      </c>
      <c r="K129" s="25">
        <v>34130759.196430504</v>
      </c>
      <c r="L129" s="25">
        <v>37202612.018419951</v>
      </c>
      <c r="M129" s="25">
        <v>39812205.007498533</v>
      </c>
      <c r="N129" s="25">
        <v>42358895.165050179</v>
      </c>
      <c r="O129" s="25">
        <v>44615354.297929138</v>
      </c>
      <c r="P129" s="25">
        <v>46627803.007104397</v>
      </c>
      <c r="Q129" s="25">
        <v>47320232.634413391</v>
      </c>
      <c r="R129" s="25">
        <v>47766611.421379685</v>
      </c>
      <c r="S129" s="25">
        <v>48117847.974882275</v>
      </c>
      <c r="T129" s="25">
        <v>46691467.345253021</v>
      </c>
      <c r="U129" s="25">
        <v>45189594.087043703</v>
      </c>
      <c r="V129" s="25">
        <v>42354614.699775755</v>
      </c>
      <c r="W129" s="25">
        <v>38803698.692727417</v>
      </c>
      <c r="X129" s="25">
        <v>34756302.527018487</v>
      </c>
      <c r="Y129" s="25">
        <v>31635597.214949757</v>
      </c>
      <c r="Z129" s="25">
        <v>28375691.034336746</v>
      </c>
      <c r="AA129" s="25">
        <v>25297291.802711859</v>
      </c>
      <c r="AB129" s="25">
        <v>22567861.643242106</v>
      </c>
      <c r="AC129" s="25">
        <v>20048315.278430194</v>
      </c>
      <c r="AD129" s="25">
        <v>17594921.603253946</v>
      </c>
      <c r="AE129" s="25">
        <v>15237983.416072756</v>
      </c>
      <c r="AF129" s="25">
        <v>12932786.973869026</v>
      </c>
      <c r="AG129" s="25">
        <v>10765014.909449771</v>
      </c>
      <c r="AH129" s="25">
        <v>8549242.905009076</v>
      </c>
      <c r="AI129" s="25">
        <v>6607316.736445874</v>
      </c>
      <c r="AJ129" s="25">
        <v>4621642.2581616342</v>
      </c>
      <c r="AK129" s="25">
        <v>2927664.4329136908</v>
      </c>
      <c r="AL129" s="25">
        <v>1156002.7022445351</v>
      </c>
      <c r="AM129" s="25">
        <v>-172062.25309206545</v>
      </c>
      <c r="AN129" s="25">
        <v>-1707041.7065190673</v>
      </c>
      <c r="AO129" s="25">
        <v>-2686622.5709383488</v>
      </c>
      <c r="AP129" s="25">
        <v>-3944763.2761607766</v>
      </c>
      <c r="AQ129" s="25">
        <v>-4660705.7433774918</v>
      </c>
      <c r="AR129" s="25">
        <v>-6111951.1455664039</v>
      </c>
      <c r="AS129" s="25">
        <v>-7195807.7795837522</v>
      </c>
    </row>
    <row r="130" spans="1:45" hidden="1">
      <c r="A130" s="21" t="s">
        <v>153</v>
      </c>
      <c r="C130" s="21" t="s">
        <v>150</v>
      </c>
      <c r="D130" s="21" t="s">
        <v>84</v>
      </c>
      <c r="E130" s="21" t="s">
        <v>19</v>
      </c>
      <c r="F130" s="25">
        <v>0</v>
      </c>
      <c r="G130" s="25">
        <v>0</v>
      </c>
      <c r="H130" s="25">
        <v>0</v>
      </c>
      <c r="I130" s="25">
        <v>0</v>
      </c>
      <c r="J130" s="25">
        <v>0</v>
      </c>
      <c r="K130" s="25">
        <v>0</v>
      </c>
      <c r="L130" s="25">
        <v>0</v>
      </c>
      <c r="M130" s="25">
        <v>0</v>
      </c>
      <c r="N130" s="25">
        <v>0</v>
      </c>
      <c r="O130" s="25">
        <v>0</v>
      </c>
      <c r="P130" s="25">
        <v>0</v>
      </c>
      <c r="Q130" s="25">
        <v>0</v>
      </c>
      <c r="R130" s="25">
        <v>0</v>
      </c>
      <c r="S130" s="25">
        <v>0</v>
      </c>
      <c r="T130" s="25">
        <v>0</v>
      </c>
      <c r="U130" s="25">
        <v>0</v>
      </c>
      <c r="V130" s="25">
        <v>0</v>
      </c>
      <c r="W130" s="25">
        <v>0</v>
      </c>
      <c r="X130" s="25">
        <v>0</v>
      </c>
      <c r="Y130" s="25">
        <v>0</v>
      </c>
      <c r="Z130" s="25">
        <v>0</v>
      </c>
      <c r="AA130" s="25">
        <v>0</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row>
    <row r="131" spans="1:45" hidden="1">
      <c r="A131" s="21" t="s">
        <v>183</v>
      </c>
      <c r="C131" s="21" t="s">
        <v>150</v>
      </c>
      <c r="D131" s="21" t="s">
        <v>6</v>
      </c>
      <c r="E131" s="21" t="s">
        <v>19</v>
      </c>
      <c r="F131" s="25">
        <v>0</v>
      </c>
      <c r="G131" s="25">
        <v>0</v>
      </c>
      <c r="H131" s="25">
        <v>0</v>
      </c>
      <c r="I131" s="25">
        <v>0</v>
      </c>
      <c r="J131" s="25">
        <v>0</v>
      </c>
      <c r="K131" s="25">
        <v>0</v>
      </c>
      <c r="L131" s="25">
        <v>0</v>
      </c>
      <c r="M131" s="25">
        <v>0</v>
      </c>
      <c r="N131" s="25">
        <v>0</v>
      </c>
      <c r="O131" s="25">
        <v>0</v>
      </c>
      <c r="P131" s="25">
        <v>0</v>
      </c>
      <c r="Q131" s="25">
        <v>0</v>
      </c>
      <c r="R131" s="25">
        <v>0</v>
      </c>
      <c r="S131" s="25">
        <v>0</v>
      </c>
      <c r="T131" s="25">
        <v>0</v>
      </c>
      <c r="U131" s="25">
        <v>0</v>
      </c>
      <c r="V131" s="25">
        <v>0</v>
      </c>
      <c r="W131" s="25">
        <v>0</v>
      </c>
      <c r="X131" s="25">
        <v>0</v>
      </c>
      <c r="Y131" s="25">
        <v>0</v>
      </c>
      <c r="Z131" s="25">
        <v>0</v>
      </c>
      <c r="AA131" s="25">
        <v>0</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row>
    <row r="132" spans="1:45" hidden="1">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row>
    <row r="133" spans="1:45" hidden="1">
      <c r="A133" s="20" t="s">
        <v>184</v>
      </c>
      <c r="B133" s="20"/>
    </row>
    <row r="134" spans="1:45" hidden="1">
      <c r="A134" s="21" t="s">
        <v>185</v>
      </c>
      <c r="C134" s="21" t="s">
        <v>135</v>
      </c>
      <c r="D134" s="21" t="s">
        <v>6</v>
      </c>
      <c r="E134" s="21" t="s">
        <v>19</v>
      </c>
      <c r="F134" s="25">
        <v>21286155.973548353</v>
      </c>
      <c r="G134" s="25">
        <v>22741375.209001303</v>
      </c>
      <c r="H134" s="25">
        <v>24556428.998892069</v>
      </c>
      <c r="I134" s="25">
        <v>27445854.42030257</v>
      </c>
      <c r="J134" s="25">
        <v>31074984.936950058</v>
      </c>
      <c r="K134" s="25">
        <v>34130758.196430504</v>
      </c>
      <c r="L134" s="25">
        <v>37202611.018419951</v>
      </c>
      <c r="M134" s="25">
        <v>39812204.007498533</v>
      </c>
      <c r="N134" s="25">
        <v>42358894.165050179</v>
      </c>
      <c r="O134" s="25">
        <v>44615353.297929138</v>
      </c>
      <c r="P134" s="25">
        <v>46627802.007104397</v>
      </c>
      <c r="Q134" s="25">
        <v>47320231.634413391</v>
      </c>
      <c r="R134" s="25">
        <v>47766610.421379685</v>
      </c>
      <c r="S134" s="25">
        <v>48117846.974882275</v>
      </c>
      <c r="T134" s="25">
        <v>46691466.345253021</v>
      </c>
      <c r="U134" s="25">
        <v>45189593.087043703</v>
      </c>
      <c r="V134" s="25">
        <v>42354613.699775755</v>
      </c>
      <c r="W134" s="25">
        <v>38803697.692727417</v>
      </c>
      <c r="X134" s="25">
        <v>34756301.527018487</v>
      </c>
      <c r="Y134" s="25">
        <v>31635596.214949757</v>
      </c>
      <c r="Z134" s="25">
        <v>28375690.034336746</v>
      </c>
      <c r="AA134" s="25">
        <v>25297290.802711859</v>
      </c>
      <c r="AB134" s="25">
        <v>22567860.643242106</v>
      </c>
      <c r="AC134" s="25">
        <v>20048314.278430194</v>
      </c>
      <c r="AD134" s="25">
        <v>17594920.603253946</v>
      </c>
      <c r="AE134" s="25">
        <v>15237982.416072756</v>
      </c>
      <c r="AF134" s="25">
        <v>12932785.973869026</v>
      </c>
      <c r="AG134" s="25">
        <v>10765013.909449771</v>
      </c>
      <c r="AH134" s="25">
        <v>8549241.905009076</v>
      </c>
      <c r="AI134" s="25">
        <v>6607315.736445874</v>
      </c>
      <c r="AJ134" s="25">
        <v>4621641.2581616342</v>
      </c>
      <c r="AK134" s="25">
        <v>2927663.4329136908</v>
      </c>
      <c r="AL134" s="25">
        <v>1156001.7022445351</v>
      </c>
      <c r="AM134" s="25">
        <v>-172063.25309206545</v>
      </c>
      <c r="AN134" s="25">
        <v>-1707042.7065190673</v>
      </c>
      <c r="AO134" s="25">
        <v>-2686623.5709383488</v>
      </c>
      <c r="AP134" s="25">
        <v>-3944764.2761607766</v>
      </c>
      <c r="AQ134" s="25">
        <v>-4660706.7433774918</v>
      </c>
      <c r="AR134" s="25">
        <v>-6111952.1455664039</v>
      </c>
      <c r="AS134" s="25">
        <v>-7195808.7795837522</v>
      </c>
    </row>
    <row r="135" spans="1:45" hidden="1"/>
    <row r="136" spans="1:4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row>
  </sheetData>
  <sheetProtection algorithmName="SHA-512" hashValue="lF6ocYhzKCg7cAIggLfhejTZHjN7RewDkr3v7TMw/tV5BJuNr/tItbZoNKotRJiywJoE7Di9t4E07FwtP20qPg==" saltValue="4clkdN5zUcCnWstZH7zcFQ==" spinCount="100000" sheet="1" objects="1" scenarios="1"/>
  <hyperlinks>
    <hyperlink ref="G52" r:id="rId1" xr:uid="{E7B74E3C-8213-45D8-BCA9-BA3D5A80B003}"/>
    <hyperlink ref="G51" r:id="rId2" xr:uid="{59822FEA-7CEE-4452-8AEA-E7635799CE09}"/>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57DEC-A27A-4D35-9149-59B583A94280}">
  <dimension ref="B2:L12"/>
  <sheetViews>
    <sheetView workbookViewId="0">
      <selection activeCell="F12" sqref="F12"/>
    </sheetView>
  </sheetViews>
  <sheetFormatPr defaultRowHeight="14.45"/>
  <cols>
    <col min="2" max="2" width="13.85546875" customWidth="1"/>
    <col min="3" max="3" width="30.140625" customWidth="1"/>
    <col min="4" max="4" width="35.28515625" customWidth="1"/>
    <col min="6" max="6" width="13" customWidth="1"/>
    <col min="7" max="12" width="13.140625" customWidth="1"/>
  </cols>
  <sheetData>
    <row r="2" spans="2:12">
      <c r="B2" s="11" t="s">
        <v>187</v>
      </c>
    </row>
    <row r="3" spans="2:12">
      <c r="F3" t="s">
        <v>132</v>
      </c>
    </row>
    <row r="4" spans="2:12">
      <c r="B4" t="s">
        <v>173</v>
      </c>
      <c r="C4" t="s">
        <v>0</v>
      </c>
      <c r="D4" t="s">
        <v>2</v>
      </c>
      <c r="E4" t="s">
        <v>3</v>
      </c>
      <c r="F4">
        <f>+'Option 1 - Incr. bioenergy prod'!F33</f>
        <v>2019</v>
      </c>
      <c r="G4">
        <f>+'Option 1 - Incr. bioenergy prod'!G33</f>
        <v>2020</v>
      </c>
      <c r="H4">
        <f>+'Option 1 - Incr. bioenergy prod'!H33</f>
        <v>2021</v>
      </c>
      <c r="I4">
        <f>+'Option 1 - Incr. bioenergy prod'!I33</f>
        <v>2022</v>
      </c>
      <c r="J4">
        <f>+'Option 1 - Incr. bioenergy prod'!J33</f>
        <v>2023</v>
      </c>
      <c r="K4">
        <f>+'Option 1 - Incr. bioenergy prod'!K33</f>
        <v>2024</v>
      </c>
      <c r="L4">
        <f>+'Option 1 - Incr. bioenergy prod'!L33</f>
        <v>2025</v>
      </c>
    </row>
    <row r="5" spans="2:12">
      <c r="B5" t="s">
        <v>188</v>
      </c>
      <c r="C5" t="s">
        <v>189</v>
      </c>
      <c r="D5" t="s">
        <v>190</v>
      </c>
      <c r="E5" t="s">
        <v>19</v>
      </c>
      <c r="F5" s="6">
        <f>+-'Option 1 - Incr. bioenergy prod'!F37</f>
        <v>149059414.8149119</v>
      </c>
      <c r="G5" s="6">
        <f>+-'Option 1 - Incr. bioenergy prod'!G37</f>
        <v>143747530.00267762</v>
      </c>
      <c r="H5" s="6">
        <f>+-'Option 1 - Incr. bioenergy prod'!H37</f>
        <v>143416382.95306054</v>
      </c>
      <c r="I5" s="6">
        <f>+-'Option 1 - Incr. bioenergy prod'!I37</f>
        <v>162186137.72519577</v>
      </c>
      <c r="J5" s="6">
        <f>+-'Option 1 - Incr. bioenergy prod'!J37</f>
        <v>163686794.95950183</v>
      </c>
      <c r="K5" s="6">
        <f>+-'Option 1 - Incr. bioenergy prod'!K37</f>
        <v>184799489.60443407</v>
      </c>
      <c r="L5" s="6">
        <f>+-'Option 1 - Incr. bioenergy prod'!L37</f>
        <v>180334907.97640631</v>
      </c>
    </row>
    <row r="6" spans="2:12">
      <c r="B6" t="s">
        <v>188</v>
      </c>
      <c r="C6" t="s">
        <v>189</v>
      </c>
      <c r="D6" t="s">
        <v>191</v>
      </c>
      <c r="E6" t="s">
        <v>19</v>
      </c>
    </row>
    <row r="7" spans="2:12">
      <c r="B7" t="s">
        <v>188</v>
      </c>
      <c r="C7" t="s">
        <v>189</v>
      </c>
      <c r="D7" t="s">
        <v>192</v>
      </c>
      <c r="E7" t="s">
        <v>19</v>
      </c>
    </row>
    <row r="8" spans="2:12">
      <c r="B8" t="s">
        <v>188</v>
      </c>
      <c r="C8" t="s">
        <v>189</v>
      </c>
      <c r="D8" t="s">
        <v>193</v>
      </c>
      <c r="E8" t="s">
        <v>19</v>
      </c>
      <c r="F8" s="6">
        <v>0</v>
      </c>
      <c r="G8" s="6">
        <v>0</v>
      </c>
      <c r="H8" s="6">
        <v>0</v>
      </c>
      <c r="I8" s="6">
        <v>0</v>
      </c>
      <c r="J8" s="6">
        <v>0</v>
      </c>
      <c r="K8" s="6">
        <v>0</v>
      </c>
      <c r="L8" s="6">
        <v>0</v>
      </c>
    </row>
    <row r="9" spans="2:12">
      <c r="B9" t="s">
        <v>194</v>
      </c>
      <c r="C9" t="s">
        <v>189</v>
      </c>
      <c r="D9" t="s">
        <v>190</v>
      </c>
      <c r="E9" t="s">
        <v>19</v>
      </c>
    </row>
    <row r="10" spans="2:12">
      <c r="B10" t="s">
        <v>194</v>
      </c>
      <c r="C10" t="s">
        <v>189</v>
      </c>
      <c r="D10" t="s">
        <v>191</v>
      </c>
      <c r="E10" t="s">
        <v>19</v>
      </c>
    </row>
    <row r="11" spans="2:12">
      <c r="B11" t="s">
        <v>194</v>
      </c>
      <c r="C11" t="s">
        <v>189</v>
      </c>
      <c r="D11" t="s">
        <v>192</v>
      </c>
      <c r="E11" t="s">
        <v>19</v>
      </c>
    </row>
    <row r="12" spans="2:12">
      <c r="B12" t="s">
        <v>194</v>
      </c>
      <c r="C12" t="s">
        <v>189</v>
      </c>
      <c r="D12" t="s">
        <v>193</v>
      </c>
      <c r="E12" t="s">
        <v>19</v>
      </c>
      <c r="F12" s="6">
        <f>+Data!E55/Assumptions!$D$13*Assumptions!$D$18*44/12</f>
        <v>3035999.9999999995</v>
      </c>
      <c r="G12" s="6">
        <f>+Data!F55/Assumptions!$D$13*Assumptions!$D$18*44/12-SUM(F12:$F$12)</f>
        <v>3035999.9999999995</v>
      </c>
      <c r="H12" s="6">
        <f>+Data!G55/Assumptions!$D$13*Assumptions!$D$18*44/12-SUM($F12:G$12)</f>
        <v>3035999.9999999991</v>
      </c>
      <c r="I12" s="6">
        <f>+Data!H55/Assumptions!$D$13*Assumptions!$D$18*44/12-SUM($F12:H$12)</f>
        <v>3036000</v>
      </c>
      <c r="J12" s="6">
        <f>+Data!I55/Assumptions!$D$13*Assumptions!$D$18*44/12-SUM($F12:I$12)</f>
        <v>3036000.0000000019</v>
      </c>
      <c r="K12" s="6">
        <f>+Data!J55/Assumptions!$D$13*Assumptions!$D$18*44/12-SUM($F12:J$12)</f>
        <v>3035999.9999999963</v>
      </c>
      <c r="L12" s="6">
        <f>+Data!K55/Assumptions!$D$13*Assumptions!$D$18*44/12-SUM($F12:K$12)</f>
        <v>3036000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dc:creator>
  <cp:keywords/>
  <dc:description/>
  <cp:lastModifiedBy>Mair Floyd-Bosley</cp:lastModifiedBy>
  <cp:revision/>
  <dcterms:created xsi:type="dcterms:W3CDTF">2023-01-31T16:56:23Z</dcterms:created>
  <dcterms:modified xsi:type="dcterms:W3CDTF">2024-09-12T12:54:03Z</dcterms:modified>
  <cp:category/>
  <cp:contentStatus/>
</cp:coreProperties>
</file>